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AF9D1A49-773D-4AD6-BA20-A4E6D55DB1E6}" xr6:coauthVersionLast="45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Муниципальный район" sheetId="17" r:id="rId1"/>
  </sheets>
  <definedNames>
    <definedName name="_xlnm._FilterDatabase" localSheetId="0" hidden="1">'Муниципальный район'!$A$1:$AF$174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E113" i="17" l="1"/>
  <c r="V94" i="17"/>
  <c r="AE75" i="17"/>
  <c r="AE38" i="17"/>
  <c r="AE44" i="17"/>
  <c r="AE32" i="17"/>
  <c r="AE26" i="17"/>
  <c r="AE20" i="17"/>
  <c r="T12" i="17" l="1"/>
  <c r="U12" i="17"/>
  <c r="AE12" i="17"/>
  <c r="W94" i="17"/>
  <c r="AD94" i="17"/>
  <c r="AC94" i="17"/>
  <c r="AB94" i="17"/>
  <c r="AD55" i="17" l="1"/>
  <c r="AC55" i="17"/>
  <c r="AB55" i="17"/>
  <c r="X18" i="17"/>
  <c r="X19" i="17"/>
  <c r="X122" i="17"/>
  <c r="X81" i="17"/>
  <c r="X79" i="17"/>
  <c r="AD75" i="17"/>
  <c r="AC75" i="17"/>
  <c r="AB75" i="17"/>
  <c r="AB16" i="17"/>
  <c r="AD140" i="17"/>
  <c r="AC140" i="17"/>
  <c r="Z140" i="17"/>
  <c r="Y32" i="17"/>
  <c r="Y26" i="17"/>
  <c r="AD32" i="17"/>
  <c r="AC32" i="17"/>
  <c r="AD26" i="17"/>
  <c r="AC26" i="17"/>
  <c r="AA16" i="17"/>
  <c r="AA12" i="17" s="1"/>
  <c r="AD16" i="17"/>
  <c r="AC16" i="17"/>
  <c r="Y12" i="17" l="1"/>
  <c r="X16" i="17"/>
  <c r="AD132" i="17" l="1"/>
  <c r="AC132" i="17"/>
  <c r="Z132" i="17"/>
  <c r="X132" i="17"/>
  <c r="X147" i="17"/>
  <c r="X144" i="17"/>
  <c r="X143" i="17"/>
  <c r="AD130" i="17" l="1"/>
  <c r="AC130" i="17"/>
  <c r="X142" i="17"/>
  <c r="X140" i="17"/>
  <c r="X137" i="17"/>
  <c r="X136" i="17"/>
  <c r="Z130" i="17"/>
  <c r="X130" i="17" s="1"/>
  <c r="X127" i="17"/>
  <c r="X125" i="17"/>
  <c r="X117" i="17"/>
  <c r="X114" i="17"/>
  <c r="X110" i="17"/>
  <c r="X108" i="17"/>
  <c r="X106" i="17"/>
  <c r="X104" i="17"/>
  <c r="X100" i="17"/>
  <c r="X98" i="17"/>
  <c r="X94" i="17"/>
  <c r="X92" i="17"/>
  <c r="X85" i="17"/>
  <c r="X88" i="17"/>
  <c r="X75" i="17"/>
  <c r="X72" i="17"/>
  <c r="X69" i="17"/>
  <c r="X64" i="17"/>
  <c r="X62" i="17"/>
  <c r="AD58" i="17"/>
  <c r="AC58" i="17"/>
  <c r="X58" i="17"/>
  <c r="X55" i="17"/>
  <c r="AD50" i="17"/>
  <c r="AC50" i="17"/>
  <c r="AB50" i="17"/>
  <c r="X50" i="17" s="1"/>
  <c r="X47" i="17"/>
  <c r="X44" i="17"/>
  <c r="AD38" i="17"/>
  <c r="AC38" i="17"/>
  <c r="AB38" i="17"/>
  <c r="X38" i="17" s="1"/>
  <c r="AB26" i="17"/>
  <c r="AB32" i="17"/>
  <c r="Z26" i="17"/>
  <c r="Z12" i="17" s="1"/>
  <c r="X32" i="17" l="1"/>
  <c r="X26" i="17"/>
  <c r="AD20" i="17"/>
  <c r="AD12" i="17" s="1"/>
  <c r="AC20" i="17"/>
  <c r="AC12" i="17" s="1"/>
  <c r="AB20" i="17"/>
  <c r="AB12" i="17" s="1"/>
  <c r="X13" i="17"/>
  <c r="X159" i="17"/>
  <c r="X158" i="17" s="1"/>
  <c r="Y159" i="17"/>
  <c r="Y158" i="17" s="1"/>
  <c r="Z159" i="17"/>
  <c r="Z158" i="17" s="1"/>
  <c r="AA159" i="17"/>
  <c r="AA158" i="17" s="1"/>
  <c r="AB159" i="17"/>
  <c r="AB158" i="17" s="1"/>
  <c r="X155" i="17"/>
  <c r="Y155" i="17"/>
  <c r="Z155" i="17"/>
  <c r="AA155" i="17"/>
  <c r="AB155" i="17"/>
  <c r="X149" i="17"/>
  <c r="Y149" i="17"/>
  <c r="Z149" i="17"/>
  <c r="AA149" i="17"/>
  <c r="AB149" i="17"/>
  <c r="X129" i="17"/>
  <c r="Y129" i="17"/>
  <c r="Z129" i="17"/>
  <c r="AA129" i="17"/>
  <c r="AB129" i="17"/>
  <c r="X124" i="17"/>
  <c r="Y124" i="17"/>
  <c r="Z124" i="17"/>
  <c r="AA124" i="17"/>
  <c r="AB124" i="17"/>
  <c r="X120" i="17"/>
  <c r="Y120" i="17"/>
  <c r="Z120" i="17"/>
  <c r="AA120" i="17"/>
  <c r="AB120" i="17"/>
  <c r="X116" i="17"/>
  <c r="Y116" i="17"/>
  <c r="Z116" i="17"/>
  <c r="AA116" i="17"/>
  <c r="AB116" i="17"/>
  <c r="X113" i="17"/>
  <c r="Y113" i="17"/>
  <c r="Z113" i="17"/>
  <c r="AA113" i="17"/>
  <c r="AB113" i="17"/>
  <c r="X84" i="17"/>
  <c r="Y84" i="17"/>
  <c r="Z84" i="17"/>
  <c r="AA84" i="17"/>
  <c r="AB84" i="17"/>
  <c r="X78" i="17"/>
  <c r="Y78" i="17"/>
  <c r="Z78" i="17"/>
  <c r="AA78" i="17"/>
  <c r="AB78" i="17"/>
  <c r="X12" i="17" l="1"/>
  <c r="X112" i="17"/>
  <c r="X20" i="17"/>
  <c r="Z112" i="17"/>
  <c r="Y11" i="17"/>
  <c r="Y10" i="17" s="1"/>
  <c r="AA11" i="17"/>
  <c r="X123" i="17"/>
  <c r="Z123" i="17"/>
  <c r="AA153" i="17"/>
  <c r="Y123" i="17"/>
  <c r="AB112" i="17"/>
  <c r="Y153" i="17"/>
  <c r="AB123" i="17"/>
  <c r="AB153" i="17"/>
  <c r="Z153" i="17"/>
  <c r="X153" i="17"/>
  <c r="AA123" i="17"/>
  <c r="AA112" i="17"/>
  <c r="Y112" i="17"/>
  <c r="AB11" i="17"/>
  <c r="Z11" i="17"/>
  <c r="Z10" i="17" s="1"/>
  <c r="AB10" i="17" l="1"/>
  <c r="AA10" i="17"/>
  <c r="W98" i="17"/>
  <c r="O98" i="17" s="1"/>
  <c r="W58" i="17"/>
  <c r="O58" i="17"/>
  <c r="X11" i="17"/>
  <c r="W55" i="17"/>
  <c r="V55" i="17"/>
  <c r="W44" i="17"/>
  <c r="V44" i="17"/>
  <c r="O44" i="17"/>
  <c r="N44" i="17"/>
  <c r="W26" i="17"/>
  <c r="V26" i="17"/>
  <c r="O116" i="17"/>
  <c r="P116" i="17"/>
  <c r="Q116" i="17"/>
  <c r="R116" i="17"/>
  <c r="S116" i="17"/>
  <c r="T116" i="17"/>
  <c r="U116" i="17"/>
  <c r="V116" i="17"/>
  <c r="W116" i="17"/>
  <c r="AC116" i="17"/>
  <c r="AD116" i="17"/>
  <c r="AE116" i="17"/>
  <c r="N116" i="17"/>
  <c r="O20" i="17"/>
  <c r="W20" i="17"/>
  <c r="V20" i="17"/>
  <c r="V98" i="17"/>
  <c r="N98" i="17" s="1"/>
  <c r="U81" i="17"/>
  <c r="T81" i="17"/>
  <c r="O85" i="17"/>
  <c r="N85" i="17"/>
  <c r="O100" i="17"/>
  <c r="N100" i="17"/>
  <c r="X10" i="17" l="1"/>
  <c r="N20" i="17"/>
  <c r="V58" i="17" l="1"/>
  <c r="N58" i="17"/>
  <c r="S94" i="17"/>
  <c r="O94" i="17" s="1"/>
  <c r="R94" i="17"/>
  <c r="N94" i="17" s="1"/>
  <c r="O159" i="17"/>
  <c r="P159" i="17"/>
  <c r="Q159" i="17"/>
  <c r="R159" i="17"/>
  <c r="S159" i="17"/>
  <c r="T159" i="17"/>
  <c r="U159" i="17"/>
  <c r="V159" i="17"/>
  <c r="W159" i="17"/>
  <c r="AC159" i="17"/>
  <c r="AD159" i="17"/>
  <c r="AE159" i="17"/>
  <c r="N159" i="17"/>
  <c r="W75" i="17"/>
  <c r="O75" i="17" s="1"/>
  <c r="V75" i="17"/>
  <c r="W72" i="17"/>
  <c r="V72" i="17"/>
  <c r="O72" i="17"/>
  <c r="N72" i="17"/>
  <c r="O55" i="17"/>
  <c r="N55" i="17"/>
  <c r="W50" i="17"/>
  <c r="O50" i="17" s="1"/>
  <c r="V50" i="17"/>
  <c r="N124" i="17"/>
  <c r="S81" i="17"/>
  <c r="R81" i="17"/>
  <c r="Q81" i="17"/>
  <c r="P81" i="17"/>
  <c r="P129" i="17"/>
  <c r="Q129" i="17"/>
  <c r="T129" i="17"/>
  <c r="U129" i="17"/>
  <c r="V129" i="17"/>
  <c r="W129" i="17"/>
  <c r="AC129" i="17"/>
  <c r="AD129" i="17"/>
  <c r="AE129" i="17"/>
  <c r="S140" i="17"/>
  <c r="R140" i="17"/>
  <c r="O140" i="17"/>
  <c r="N140" i="17"/>
  <c r="S132" i="17"/>
  <c r="O132" i="17" s="1"/>
  <c r="R132" i="17"/>
  <c r="N132" i="17" s="1"/>
  <c r="W32" i="17"/>
  <c r="V32" i="17"/>
  <c r="S32" i="17"/>
  <c r="R32" i="17"/>
  <c r="Q32" i="17"/>
  <c r="P32" i="17"/>
  <c r="S26" i="17"/>
  <c r="S12" i="17" s="1"/>
  <c r="R26" i="17"/>
  <c r="R12" i="17" s="1"/>
  <c r="Q26" i="17"/>
  <c r="Q12" i="17" s="1"/>
  <c r="P26" i="17"/>
  <c r="P12" i="17" s="1"/>
  <c r="V12" i="17" l="1"/>
  <c r="W12" i="17"/>
  <c r="N50" i="17"/>
  <c r="N75" i="17"/>
  <c r="N129" i="17"/>
  <c r="N81" i="17"/>
  <c r="O32" i="17"/>
  <c r="O129" i="17"/>
  <c r="O81" i="17"/>
  <c r="R129" i="17"/>
  <c r="S129" i="17"/>
  <c r="N26" i="17"/>
  <c r="N12" i="17" s="1"/>
  <c r="O26" i="17"/>
  <c r="N32" i="17"/>
  <c r="O12" i="17" l="1"/>
  <c r="O158" i="17"/>
  <c r="R158" i="17"/>
  <c r="V158" i="17"/>
  <c r="P158" i="17"/>
  <c r="Q158" i="17"/>
  <c r="S158" i="17"/>
  <c r="T158" i="17"/>
  <c r="U158" i="17"/>
  <c r="O155" i="17"/>
  <c r="P155" i="17"/>
  <c r="Q155" i="17"/>
  <c r="R155" i="17"/>
  <c r="S155" i="17"/>
  <c r="T155" i="17"/>
  <c r="U155" i="17"/>
  <c r="V155" i="17"/>
  <c r="O149" i="17"/>
  <c r="P149" i="17"/>
  <c r="Q149" i="17"/>
  <c r="R149" i="17"/>
  <c r="S149" i="17"/>
  <c r="T149" i="17"/>
  <c r="U149" i="17"/>
  <c r="V149" i="17"/>
  <c r="O124" i="17"/>
  <c r="P124" i="17"/>
  <c r="Q124" i="17"/>
  <c r="R124" i="17"/>
  <c r="S124" i="17"/>
  <c r="T124" i="17"/>
  <c r="T123" i="17" s="1"/>
  <c r="U124" i="17"/>
  <c r="U123" i="17" s="1"/>
  <c r="V124" i="17"/>
  <c r="V123" i="17" s="1"/>
  <c r="O120" i="17"/>
  <c r="P120" i="17"/>
  <c r="Q120" i="17"/>
  <c r="R120" i="17"/>
  <c r="S120" i="17"/>
  <c r="T120" i="17"/>
  <c r="U120" i="17"/>
  <c r="V120" i="17"/>
  <c r="O113" i="17"/>
  <c r="O112" i="17" s="1"/>
  <c r="P113" i="17"/>
  <c r="Q113" i="17"/>
  <c r="Q112" i="17" s="1"/>
  <c r="R113" i="17"/>
  <c r="R112" i="17" s="1"/>
  <c r="S113" i="17"/>
  <c r="S112" i="17" s="1"/>
  <c r="T113" i="17"/>
  <c r="T112" i="17" s="1"/>
  <c r="U113" i="17"/>
  <c r="U112" i="17" s="1"/>
  <c r="V113" i="17"/>
  <c r="O84" i="17"/>
  <c r="P84" i="17"/>
  <c r="Q84" i="17"/>
  <c r="R84" i="17"/>
  <c r="S84" i="17"/>
  <c r="T84" i="17"/>
  <c r="U84" i="17"/>
  <c r="V84" i="17"/>
  <c r="O78" i="17"/>
  <c r="P78" i="17"/>
  <c r="Q78" i="17"/>
  <c r="R78" i="17"/>
  <c r="S78" i="17"/>
  <c r="T78" i="17"/>
  <c r="U78" i="17"/>
  <c r="V78" i="17"/>
  <c r="W78" i="17"/>
  <c r="P112" i="17" l="1"/>
  <c r="U153" i="17"/>
  <c r="O153" i="17"/>
  <c r="U11" i="17"/>
  <c r="T11" i="17"/>
  <c r="Q11" i="17"/>
  <c r="S123" i="17"/>
  <c r="R153" i="17"/>
  <c r="V153" i="17"/>
  <c r="Q153" i="17"/>
  <c r="Q123" i="17"/>
  <c r="P123" i="17"/>
  <c r="O123" i="17"/>
  <c r="O11" i="17"/>
  <c r="R123" i="17"/>
  <c r="S11" i="17"/>
  <c r="V11" i="17"/>
  <c r="R11" i="17"/>
  <c r="T153" i="17"/>
  <c r="P153" i="17"/>
  <c r="P11" i="17"/>
  <c r="W11" i="17"/>
  <c r="V112" i="17"/>
  <c r="S153" i="17"/>
  <c r="U10" i="17" l="1"/>
  <c r="Q10" i="17"/>
  <c r="T10" i="17"/>
  <c r="R10" i="17"/>
  <c r="P10" i="17"/>
  <c r="V10" i="17"/>
  <c r="S10" i="17"/>
  <c r="O10" i="17"/>
  <c r="AC124" i="17"/>
  <c r="AD124" i="17"/>
  <c r="AE124" i="17"/>
  <c r="AE123" i="17" l="1"/>
  <c r="AD123" i="17"/>
  <c r="AC123" i="17"/>
  <c r="AC84" i="17" l="1"/>
  <c r="AD84" i="17"/>
  <c r="AE84" i="17"/>
  <c r="AE120" i="17" l="1"/>
  <c r="W149" i="17"/>
  <c r="AC149" i="17"/>
  <c r="AD149" i="17"/>
  <c r="AE149" i="17"/>
  <c r="AC158" i="17"/>
  <c r="AD158" i="17"/>
  <c r="AE158" i="17"/>
  <c r="AC78" i="17"/>
  <c r="AD78" i="17"/>
  <c r="AE78" i="17"/>
  <c r="N78" i="17"/>
  <c r="AE112" i="17" l="1"/>
  <c r="W158" i="17" l="1"/>
  <c r="W124" i="17" l="1"/>
  <c r="W123" i="17" s="1"/>
  <c r="N123" i="17"/>
  <c r="W84" i="17" l="1"/>
  <c r="N84" i="17"/>
  <c r="AC11" i="17" l="1"/>
  <c r="AD11" i="17"/>
  <c r="AE11" i="17"/>
  <c r="W155" i="17"/>
  <c r="W153" i="17" s="1"/>
  <c r="AC155" i="17"/>
  <c r="AC153" i="17" s="1"/>
  <c r="AD155" i="17"/>
  <c r="AD153" i="17" s="1"/>
  <c r="AE155" i="17"/>
  <c r="AE153" i="17" l="1"/>
  <c r="AE10" i="17" l="1"/>
  <c r="AD120" i="17"/>
  <c r="AD113" i="17"/>
  <c r="AD112" i="17" l="1"/>
  <c r="AD10" i="17" s="1"/>
  <c r="N158" i="17" l="1"/>
  <c r="N149" i="17" l="1"/>
  <c r="N155" i="17"/>
  <c r="N153" i="17" s="1"/>
  <c r="AC120" i="17" l="1"/>
  <c r="W120" i="17"/>
  <c r="N120" i="17"/>
  <c r="AC113" i="17"/>
  <c r="W113" i="17"/>
  <c r="N113" i="17"/>
  <c r="N11" i="17" l="1"/>
  <c r="W112" i="17"/>
  <c r="W10" i="17" s="1"/>
  <c r="N112" i="17"/>
  <c r="AC112" i="17"/>
  <c r="AC10" i="17" s="1"/>
  <c r="N10" i="17" l="1"/>
</calcChain>
</file>

<file path=xl/sharedStrings.xml><?xml version="1.0" encoding="utf-8"?>
<sst xmlns="http://schemas.openxmlformats.org/spreadsheetml/2006/main" count="1778" uniqueCount="540">
  <si>
    <t/>
  </si>
  <si>
    <t>Наименование полномочия, расходного обязательства</t>
  </si>
  <si>
    <t>Код строки</t>
  </si>
  <si>
    <t>Правовое основание финансового обеспечения расходного полномочия субъекта Российской Федерации</t>
  </si>
  <si>
    <t>Код расхода по БК</t>
  </si>
  <si>
    <t>Объем средств на исполнение расходного обязательства</t>
  </si>
  <si>
    <t>Всего</t>
  </si>
  <si>
    <t>наименование, номер и дата</t>
  </si>
  <si>
    <t>номер статьи (подстатьи), пункта (подпункта)</t>
  </si>
  <si>
    <t>дата вступления в силу, срок действия</t>
  </si>
  <si>
    <t>номер пункта, подпункта</t>
  </si>
  <si>
    <t>раздел
подраздел</t>
  </si>
  <si>
    <t>исполнено</t>
  </si>
  <si>
    <t>1</t>
  </si>
  <si>
    <t>2</t>
  </si>
  <si>
    <t>3</t>
  </si>
  <si>
    <t>4</t>
  </si>
  <si>
    <t>5</t>
  </si>
  <si>
    <t>Расходные обязательства, возникшие в результате принятия нормативных правовых актов муниципального района, заключения договоров (соглашений), всего из них:</t>
  </si>
  <si>
    <t>1.</t>
  </si>
  <si>
    <t>0102|0104|0105|0106|0107|0111|0113|0304|0309|0314|0405|0409|0412|0501|0502|0503|0603|0701|0702|0703|0705|0707|0709|0801|0804|1001|1003|1004|1006|1101|1202|1301|1401|1403|9999|</t>
  </si>
  <si>
    <t>Расходные обязательства, возникшие в результате принятия нормативных правовых актов муниципального района, заключения договоров (соглашений) в рамках реализации вопросов местного значения муниципального района, всего</t>
  </si>
  <si>
    <t>1.1.</t>
  </si>
  <si>
    <t>0106|0113|0309|0405|0409|0412|0501|0502|0701|0702|0703|0707|0709|0801|0804|1003|1006|1101|</t>
  </si>
  <si>
    <t>по перечню, предусмотренному частью 1 статьи 15 и частью 4 статьи 14 Федерального закона от 6 октября 2003 г. № 131-ФЗ «Об общих принципах организации местного самоуправления в Российской Федерации», всего</t>
  </si>
  <si>
    <t>1.1.1.</t>
  </si>
  <si>
    <t>0113|0309|0405|0409|0412|0501|0701|0702|0703|0707|0709|0801|0804|1003|1006|1101|</t>
  </si>
  <si>
    <t>владение, пользование и распоряжение имуществом, находящимся в муниципальной собственности муниципального района</t>
  </si>
  <si>
    <t>1.1.1.3.</t>
  </si>
  <si>
    <t>Федеральный закон № 131-ФЗ Об общих принципах организации местного самоуправления в Российской Федерации от 06.10.2003</t>
  </si>
  <si>
    <t>ст.15 ч.1 п.3</t>
  </si>
  <si>
    <t>01.01.2006 - 01.01.2099</t>
  </si>
  <si>
    <t>Постановление Правительства РФ № 584 Об утверждении Положения о проведении конкурса по продаже государственного или муниципального имущества от 12.08.2002</t>
  </si>
  <si>
    <t>в целом</t>
  </si>
  <si>
    <t>28.08.2002 - 01.01.2099</t>
  </si>
  <si>
    <t>0113|</t>
  </si>
  <si>
    <t>Федеральный закон № 178-ФЗ О приватизации государственного и муниципального имущества от 21.12.2001</t>
  </si>
  <si>
    <t>ст.6 п.2</t>
  </si>
  <si>
    <t>13.05.2009 - 01.01.2099</t>
  </si>
  <si>
    <t>0409|</t>
  </si>
  <si>
    <t>разработка и осуществление мер, направленных на укрепление межнационального и межконфессионального согласия, поддержку и развитие языков и культуры народов Российской Федерации, проживающих на территории муниципального района, реализацию прав национальных меньшинств, обеспечение социальной и культурной адаптации мигрантов, профилактику межнациональных (межэтнических) конфликтов</t>
  </si>
  <si>
    <t>ст.15 ч.1 п. 6.2</t>
  </si>
  <si>
    <t>организация предоставления общедоступного и бесплатного дошкольного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стандартами), создание условий для осуществления присмотра и ухода за детьми, содержания детей в муниципальных образовательных организациях</t>
  </si>
  <si>
    <t>1.1.1.17.</t>
  </si>
  <si>
    <t>Федеральный закон № 273-ФЗ Об образовании в Российской Федерации от 29.12.2012</t>
  </si>
  <si>
    <t>ст.9 ч.1</t>
  </si>
  <si>
    <t>01.09.2013 - 01.01.2099</t>
  </si>
  <si>
    <t>0701|</t>
  </si>
  <si>
    <t>ст.15 ч.1 п.11</t>
  </si>
  <si>
    <t>Постановление Правительства РФ № 1642 Об утверждении государственной программы Российской Федерации "Развитие образования" от 26.12.2017</t>
  </si>
  <si>
    <t>01.01.2018 - 31.12.2025</t>
  </si>
  <si>
    <t>организация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 (в части начального общего, основного общего, среднего общего образования в муниципальных общеобразовательных организациях в городской местности)</t>
  </si>
  <si>
    <t>1.1.1.18.</t>
  </si>
  <si>
    <t>0702|</t>
  </si>
  <si>
    <t>организация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 (в части начального общего, основного общего, среднего общего образования в муниципальных общеобразовательных организациях в сельской местности)</t>
  </si>
  <si>
    <t>1.1.1.19.</t>
  </si>
  <si>
    <t>организация предоставления дополнительного образования детей в муниципальных образовательных организациях (за исключением дополнительного образования детей, финансовое обеспечение которого осуществляется органами государственной власти субъекта Российской Федерации)</t>
  </si>
  <si>
    <t>1.1.1.20.</t>
  </si>
  <si>
    <t>0703|</t>
  </si>
  <si>
    <t>0707|</t>
  </si>
  <si>
    <t>организация предоставления общедоступного и бесплатного дошкольного, начального общего, основного общего, среднего общего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стандартами), организация предоставления дополнительного образования детей в муниципальных образовательных организациях (за исключением дополнительного образования детей, финансовое обеспечение которого осуществляется органами государственной власти субъекта Российской Федерации), создание условий для осуществления присмотра и ухода за детьми, содержания детей в муниципальных образовательных организациях (в части обеспечения деятельности прочих учреждений образования (централизованные бухгалтерии, межшкольные учебные комбинаты, хозяйственные эксплуатационные конторы и другие))</t>
  </si>
  <si>
    <t>1.1.1.22.</t>
  </si>
  <si>
    <t>формирование и содержание муниципального архива, включая хранение архивных фондов поселений</t>
  </si>
  <si>
    <t>1.1.1.27.</t>
  </si>
  <si>
    <t>Федеральный закон № 125-ФЗ Об архивном деле в Российской Федерации от 22.10.2004</t>
  </si>
  <si>
    <t>ст.4 ч.3</t>
  </si>
  <si>
    <t>27.10.2004 - 01.01.2099</t>
  </si>
  <si>
    <t>ст.15 ч.1 п.16</t>
  </si>
  <si>
    <t>организация библиотечного обслуживания населения межпоселенческими библиотеками, комплектование и обеспечение сохранности их библиотечных фондов</t>
  </si>
  <si>
    <t>1.1.1.31.</t>
  </si>
  <si>
    <t>Закон РФ № 3612-1 Основы законодательства Российской Федерации о культуре от 09.10.1992</t>
  </si>
  <si>
    <t>ст.40 ч.3 абз.2</t>
  </si>
  <si>
    <t>17.11.1992 - 01.01.2099</t>
  </si>
  <si>
    <t>0801|0804|</t>
  </si>
  <si>
    <t>Федеральный закон № 78-ФЗ О библиотечном деле от 29.12.1994</t>
  </si>
  <si>
    <t>ст.15 п.2</t>
  </si>
  <si>
    <t>02.01.1995 - 01.01.2099</t>
  </si>
  <si>
    <t>ст.15 ч.1 п.19</t>
  </si>
  <si>
    <t>Постановление Правительства РФ № 317 Об утверждении государственной программы Российской Федерации "Развитие культуры и туризма" от 15.04.2014</t>
  </si>
  <si>
    <t>02.05.2014 - 31.12.2024</t>
  </si>
  <si>
    <t>создание условий для обеспечения поселений, входящих в состав муниципального района, услугами по организации досуга и услугами организаций культуры</t>
  </si>
  <si>
    <t>1.1.1.32.</t>
  </si>
  <si>
    <t>ст.40 ч.3 абз.3</t>
  </si>
  <si>
    <t>ст.15 ч.1 п. 19.1</t>
  </si>
  <si>
    <t>организация и осуществление мероприятий по территориальной обороне и гражданской обороне, защите населения и территории муниципального района от чрезвычайных ситуаций природного и техногенного характера</t>
  </si>
  <si>
    <t>1.1.1.35.</t>
  </si>
  <si>
    <t>Федеральный закон № 68-ФЗ О защите населения и территорий от чрезвычайных ситуаций природного и техногенного характера от 21.12.1994</t>
  </si>
  <si>
    <t>ст.11 п.2</t>
  </si>
  <si>
    <t>24.12.1994 - 01.01.2099</t>
  </si>
  <si>
    <t>Постановление Правительства РФ № 794 О единой государственной системе предупреждения и ликвидации чрезвычайных ситуаций от 30.12.2003</t>
  </si>
  <si>
    <t>п.34</t>
  </si>
  <si>
    <t>28.01.2004 - 01.01.2099</t>
  </si>
  <si>
    <t>Федеральный закон № 28-ФЗ О гражданской обороне от 12.02.1998</t>
  </si>
  <si>
    <t>ст.8 п.2</t>
  </si>
  <si>
    <t>19.02.1998 - 01.01.2099</t>
  </si>
  <si>
    <t>ст.15 ч.1 п.21</t>
  </si>
  <si>
    <t>ст.15 ч.1 п.25</t>
  </si>
  <si>
    <t>0405|</t>
  </si>
  <si>
    <t>содействие развитию малого и среднего предпринимательства</t>
  </si>
  <si>
    <t>1.1.1.42.</t>
  </si>
  <si>
    <t>Федеральный закон № 209-ФЗ О развитии малого и среднего предпринимательства в Российской Федерации от 24.07.2007</t>
  </si>
  <si>
    <t>ст.11</t>
  </si>
  <si>
    <t>01.01.2008 - 01.01.2099</t>
  </si>
  <si>
    <t>0412|</t>
  </si>
  <si>
    <t>оказание поддержки социально ориентированным некоммерческим организациям, благотворительной деятельности и добровольчеству</t>
  </si>
  <si>
    <t>1.1.1.43.</t>
  </si>
  <si>
    <t>Федеральный закон № 7-ФЗ О некоммерческих организациях от 12.01.1996</t>
  </si>
  <si>
    <t>ст. 31.1 п.1</t>
  </si>
  <si>
    <t>24.01.1996 - 01.01.2099</t>
  </si>
  <si>
    <t>1006|</t>
  </si>
  <si>
    <t>ст. 31.3 п.3</t>
  </si>
  <si>
    <t>Федеральный закон № 135-ФЗ О благотворительной деятельности и добровольчестве (волонтерстве) от 11.08.1995</t>
  </si>
  <si>
    <t>ст. 17.4</t>
  </si>
  <si>
    <t>не установлено</t>
  </si>
  <si>
    <t>ст. 17.3 п.4</t>
  </si>
  <si>
    <t>организация проведения официальных физкультурно-оздоровительных и спортивных мероприятий муниципального района</t>
  </si>
  <si>
    <t>1.1.1.45.</t>
  </si>
  <si>
    <t>Федеральный закон № 329-ФЗ О физической культуре и спорте в Российской Федерации от 04.12.2007</t>
  </si>
  <si>
    <t>ст.38 ч.4</t>
  </si>
  <si>
    <t>30.03.2008 - 01.01.2099</t>
  </si>
  <si>
    <t>1101|</t>
  </si>
  <si>
    <t>ст.9 ч.1 п.3</t>
  </si>
  <si>
    <t>ст.15 ч.1 п.26</t>
  </si>
  <si>
    <t>организация и осуществление мероприятий межпоселенческого характера по работе с детьми и молодежью</t>
  </si>
  <si>
    <t>1.1.1.46.</t>
  </si>
  <si>
    <t>ст.15 ч.1 п.27</t>
  </si>
  <si>
    <t>обеспечение проживающих в сельском поселении и нуждающихся в жилых помещениях малоимущих граждан жилыми помещениями, организация строительства и содержания муниципального жилищного фонда, создание условий для жилищного строительства, осуществление муниципального жилищного контроля, а также иных полномочий органов местного самоуправления в соответствии с жилищным законодательством на территории сельского поселения</t>
  </si>
  <si>
    <t>1.1.1.57.</t>
  </si>
  <si>
    <t>Федеральный закон № 188-ФЗ Жилищный кодекс Российской Федерации от 29.12.2004</t>
  </si>
  <si>
    <t>ст.14 ч.1</t>
  </si>
  <si>
    <t>01.03.2005 - 01.01.2099</t>
  </si>
  <si>
    <t>0501|1003|</t>
  </si>
  <si>
    <t>ст.14 ч.1 п.6</t>
  </si>
  <si>
    <t>Постановление Правительства РФ № 1710 Об утверждении государственной программы Российской Федерации "Обеспечение доступным и комфортным жильем и коммунальными услугами граждан Российской Федерации" от 30.12.2017</t>
  </si>
  <si>
    <t>1003|</t>
  </si>
  <si>
    <t>Указ Президента РФ № 600 О мерах по обеспечению граждан Российской Федерации доступным и комфортным жильем и повышению качества жилищно-коммунальных услуг от 07.05.2012</t>
  </si>
  <si>
    <t>07.05.2012 - 01.01.2099</t>
  </si>
  <si>
    <t>в случаях заключения соглашения с органами местного самоуправления отдельных поселений о передаче муниципальному району осуществления части  полномочий по решению вопросов местного значения поселения, всего</t>
  </si>
  <si>
    <t>составление и рассмотрение проекта бюджета поселения, исполнение бюджета поселения, составление отчета об исполнении бюджета поселения</t>
  </si>
  <si>
    <t>ст.14 ч.1 п.1</t>
  </si>
  <si>
    <t>0106|</t>
  </si>
  <si>
    <t>ст.15 ч.4</t>
  </si>
  <si>
    <t>организация в границах 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</si>
  <si>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1.1.2.4.</t>
  </si>
  <si>
    <t>ст.14 ч.1 п.4</t>
  </si>
  <si>
    <t>0502|</t>
  </si>
  <si>
    <t>материально-техническое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</t>
  </si>
  <si>
    <t>материально-техническое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</t>
  </si>
  <si>
    <t>Расходные обязательства, возникшие в результате принятия нормативных правовых актов муниципального района, заключения договоров (соглашений) в рамках реализации полномочий органов местного самоуправления муниципального района по решению вопросов местного значения муниципального района по перечню, предусмотренному частью 1 статьи 17 Федерального закона от 6 октября 2003 г. № 131-ФЗ «Об общих принципах организации местного самоуправления в Российской Федерации», всего</t>
  </si>
  <si>
    <t>0102|0104|0106|0107|0113|0502|0705|1001|1202|1301|</t>
  </si>
  <si>
    <t>1.2.1.</t>
  </si>
  <si>
    <t>ст.17 ч.1 п.9</t>
  </si>
  <si>
    <t>Закон РМ № 48-З
 О регулировании отношений в сфере муниципальной службы
 от 08.06.2007</t>
  </si>
  <si>
    <t>0102|0104|0106|</t>
  </si>
  <si>
    <t>ст.34 ч.9</t>
  </si>
  <si>
    <t>1.2.2.</t>
  </si>
  <si>
    <t>Федеральный закон № 25-ФЗ О муниципальной службе в Российской Федерации от 02.03.2007</t>
  </si>
  <si>
    <t>ст.34</t>
  </si>
  <si>
    <t>01.06.2007 - 01.01.2099</t>
  </si>
  <si>
    <t>обслуживание долговых обязательств в части процентов, пеней и штрафных санкций по бюджетным кредитам, полученным из региональных и местных бюджетов</t>
  </si>
  <si>
    <t>1.2.4.</t>
  </si>
  <si>
    <t>1301|</t>
  </si>
  <si>
    <t>ст.53</t>
  </si>
  <si>
    <t>создание муниципальных учреждений, осуществление финансового обеспечения деятельности муниципальных казенных учреждений и финансового обеспечения выполнения муниципального задания бюджетными и автономными муниципальными учреждениями, а также осуществление закупок товаров, работ, услуг для обеспечения муниципальных нужд (в части общеотраслевых учреждений)</t>
  </si>
  <si>
    <t>1.2.8.</t>
  </si>
  <si>
    <t>ст. 9.2 п.6</t>
  </si>
  <si>
    <t>Федеральный закон № 174-ФЗ Об автономных учреждениях от 03.11.2006</t>
  </si>
  <si>
    <t>ст.2</t>
  </si>
  <si>
    <t>08.01.2007 - 01.01.2099</t>
  </si>
  <si>
    <t>ст.17 ч.1 п.3</t>
  </si>
  <si>
    <t>Указ Президента РФ № 601 Об основных направлениях совершенствования системы государственного управления от 07.05.2012</t>
  </si>
  <si>
    <t>организационное и материально-техническое обеспечение подготовки и проведения муниципальных выборов, местного референдума, голосования по отзыву депутата, члена выборного органа местного самоуправления, выборного должностного лица местного самоуправления, голосования по вопросам изменения границ муниципального образования, преобразования муниципального образования</t>
  </si>
  <si>
    <t>1.2.13.</t>
  </si>
  <si>
    <t>ст.17 ч.1 п.5</t>
  </si>
  <si>
    <t>Закон РМ № 16-З О выборах депутатов представительных органов муниципальных образований в Республике Мордовия от 19.02.2007</t>
  </si>
  <si>
    <t>ст.51</t>
  </si>
  <si>
    <t>04.03.2007 - 01.01.2099</t>
  </si>
  <si>
    <t>0107|</t>
  </si>
  <si>
    <t>Федеральный закон № 67-ФЗ Об основных гарантиях избирательных прав и права на участие в референдуме граждан Российской Федерации от 12.06.2002</t>
  </si>
  <si>
    <t>ст.57</t>
  </si>
  <si>
    <t>26.06.2002 - 01.01.2099</t>
  </si>
  <si>
    <t>учреждение печатного средства массовой информации для опубликования муниципальных правовых актов, обсуждения проектов муниципальных правовых актов по вопросам местного значения, доведения до сведения жителей муниципального образования официальной информации о социально-экономическом и культурном развитии муниципального образования, о развитии его общественной инфраструктуры и иной официальной информации</t>
  </si>
  <si>
    <t>1.2.17.</t>
  </si>
  <si>
    <t>ст.17 ч.1 п.7</t>
  </si>
  <si>
    <t>1202|</t>
  </si>
  <si>
    <t>Закон РФ № 2124-1 О средствах массовой информации от 27.12.1991</t>
  </si>
  <si>
    <t>ст.7</t>
  </si>
  <si>
    <t>08.02.1992 - 01.01.2099</t>
  </si>
  <si>
    <t>организация профессионального образования и дополнительного профессионального образования выборных должностных лиц местного самоуправления, членов выборных органов местного самоуправления, депутатов представительных органов муниципальных образований, муниципальных служащих и работников муниципальных учреждений, организация подготовки кадров для муниципальной службы в порядке, предусмотренном законодательством Российской Федерации об образовании и законодательством Российской Федерации о муниципальной службе</t>
  </si>
  <si>
    <t>1.2.19.</t>
  </si>
  <si>
    <t>ст.32 п.3</t>
  </si>
  <si>
    <t>Закон РМ № 48-З О регулировании отношений в сфере муниципальной службы от 08.06.2007</t>
  </si>
  <si>
    <t>09.06.2007 - 01.01.2099</t>
  </si>
  <si>
    <t>0705|</t>
  </si>
  <si>
    <t>ст.17 ч.1 п. 8.1.</t>
  </si>
  <si>
    <t>утверждение и реализация муниципальных программ в области энергосбережения и повышения энергетической эффективности, организация проведения энергетического обследования многоквартирных домов, помещения в которых составляют муниципальный жилищный фонд в границах муниципального образования, организация и проведение иных мероприятий, предусмотренных законодательством об энергосбережении и о повышении энергетической эффективности</t>
  </si>
  <si>
    <t>1.2.20.</t>
  </si>
  <si>
    <t>Федеральный закон № 261-ФЗ Об энергосбережении и о повышении энергетической эффективности и о внесении изменений в отдельные законодательные акты Российской Федерации от 23.11.2009</t>
  </si>
  <si>
    <t>ст.8</t>
  </si>
  <si>
    <t>27.11.2009 - 01.01.2099</t>
  </si>
  <si>
    <t>ст.17 ч.1 п.8</t>
  </si>
  <si>
    <t>предоставление доплаты за выслугу лет к трудовой пенсии муниципальным служащим за счет средств местного бюджета</t>
  </si>
  <si>
    <t>1.2.23.</t>
  </si>
  <si>
    <t>Закон РМ № 30-З
 О муниципальной службе в Республике Мордовия
 от 08.06.1999</t>
  </si>
  <si>
    <t>ст.30</t>
  </si>
  <si>
    <t>1001|</t>
  </si>
  <si>
    <t>Расходные обязательства, возникшие в результате принятия нормативных правовых актов муниципального района, заключения договоров (соглашений) в рамках реализации органами местного самоуправления муниципального района права на решение вопросов, не отнесенных к вопросам местного значения муниципального района, всего</t>
  </si>
  <si>
    <t>1.3.</t>
  </si>
  <si>
    <t>по перечню, предусмотренному Федеральным законом  от 6 октября 2003 г. № 131-ФЗ «Об общих принципах организации местного самоуправления в Российской Федерации», всего</t>
  </si>
  <si>
    <t>1.3.1.</t>
  </si>
  <si>
    <t>осуществление мероприятий в сфере профилактики правонарушений, предусмотренных  Федеральным  законом   от   23 июня 2016  г. №  182-ФЗ «Об основах системы профилактики правонарушений в Российской Федерации»</t>
  </si>
  <si>
    <t>1.3.1.12.</t>
  </si>
  <si>
    <t>ст. 15.1 ч.1 п.14</t>
  </si>
  <si>
    <t>Федеральный закон № 182-ФЗ Об основах системы профилактики правонарушений в Российской Федерации от 23.06.2016</t>
  </si>
  <si>
    <t>ст.12</t>
  </si>
  <si>
    <t>22.09.2016 - 01.01.2099</t>
  </si>
  <si>
    <t>по реализации права устанавливать за счет местного бюджета дополнительные меры социальной поддержки и социальной помощи для отдельных категорий граждан вне зависимости от наличия в федеральных законах положений, устанавливающих указанное право, всего</t>
  </si>
  <si>
    <t>1.3.3.</t>
  </si>
  <si>
    <t>ст.20 ч.5</t>
  </si>
  <si>
    <t>Оказание других видов социальной помощи</t>
  </si>
  <si>
    <t>1.3.3.3.</t>
  </si>
  <si>
    <t>по реализации вопросов, не отнесенных к компетенции органов местного самоуправления других муниципальных образований, органов государственной власти и не исключенных из их компетенции федеральными законами и законами субъектов Российской Федерации, всего</t>
  </si>
  <si>
    <t>0104|0111|0113|</t>
  </si>
  <si>
    <t>реализация мероприятий в области формирования информационного общества</t>
  </si>
  <si>
    <t>1.3.4.1.</t>
  </si>
  <si>
    <t>ст. 15.1.</t>
  </si>
  <si>
    <t>0104|0113|</t>
  </si>
  <si>
    <t>резервные фонды администрации муниципальных образований</t>
  </si>
  <si>
    <t>1.3.4.2.</t>
  </si>
  <si>
    <t>0111|</t>
  </si>
  <si>
    <t>Расходные обязательства, возникшие в результате принятия нормативных правовых актов муниципального района, заключения договоров (соглашений) в рамках реализации органами местного самоуправления муниципального района отдельных государственных полномочий, переданных органами государственной власти Российской Федерации и (или) органами государственной власти субъекта Российской Федерации, всего</t>
  </si>
  <si>
    <t>1.4.</t>
  </si>
  <si>
    <t>0104|0105|0304|0405|0702|1003|1004|</t>
  </si>
  <si>
    <t>за счет субвенций, предоставленных из федерального бюджета, всего</t>
  </si>
  <si>
    <t>1.4.1.</t>
  </si>
  <si>
    <t>0105|0304|</t>
  </si>
  <si>
    <t>на государственную регистрацию актов гражданского состояния</t>
  </si>
  <si>
    <t>1.4.1.1.</t>
  </si>
  <si>
    <t>Федеральный закон № 143-ФЗ Об актах гражданского состояния от 15.11.1997</t>
  </si>
  <si>
    <t>ст.4 п.1 абз.4</t>
  </si>
  <si>
    <t>20.11.1997 - 01.01.2099</t>
  </si>
  <si>
    <t>п.2</t>
  </si>
  <si>
    <t>Закон РМ № 84-З О наделении органов местного самоуправления государственными полномочиями по государственной регистрации актов гражданского состояния от 28.11.2005</t>
  </si>
  <si>
    <t>ст.1 п.1</t>
  </si>
  <si>
    <t>29.11.2005 - 01.01.2099</t>
  </si>
  <si>
    <t>0304|</t>
  </si>
  <si>
    <t>Постановление Правительства РФ № 445 Об утверждении государственной программы Российской Федерации "Развитие федеративных отношений и создание условий для эффективного и ответственного управления региональными и муниципальными финансами" от 18.05.2016</t>
  </si>
  <si>
    <t>18.05.2016 - 31.12.2024</t>
  </si>
  <si>
    <t>по составлению списков кандидатов в присяжные заседатели</t>
  </si>
  <si>
    <t>1.4.1.2.</t>
  </si>
  <si>
    <t>Федеральный закон № 113-ФЗ О присяжных заседателях федеральных судов общей юрисдикции в Российской Федерации от 20.08.2004</t>
  </si>
  <si>
    <t>ст.5</t>
  </si>
  <si>
    <t>05.09.2004 - 01.01.2099</t>
  </si>
  <si>
    <t>Закон РМ № 16-З Об утверждении Методики распределения субвенций бюджетам муниципальных районов в Республике Мордовия и городского округа Саранск на осуществление переданных государственных полномочий Российской Федерации по составлению (изменению) списков кандидатов в присяжные заседатели федеральных судов общей юрисдикции в Российской Федерации от 05.04.2017</t>
  </si>
  <si>
    <t>06.04.2017 - 01.01.2099</t>
  </si>
  <si>
    <t>0105|</t>
  </si>
  <si>
    <t>за счет субвенций, предоставленных из бюджета субъекта Российской Федерации, всего</t>
  </si>
  <si>
    <t>0104|0405|0702|1003|1004|</t>
  </si>
  <si>
    <t>на поддержку сельскохозяйственного производства (за исключением мероприятий, предусмотренных федеральными целевыми программами), разработку и реализацию государственных программ (подпрограмм) субъекта Российской Федерации, содержащих мероприятия, направленные на развитие малого и среднего предпринимательства, и проектов в области развития субъектов малого и среднего предпринимательства (в части поддержки разработки и реализации государственных программ (подпрограмм) субъекта Российской Федерации, содержащих мероприятия, направленные на развитие малого и среднего предпринимательства, и проектов в области развития субъектов малого и среднего предпринимательства)</t>
  </si>
  <si>
    <t>1.4.2.7.</t>
  </si>
  <si>
    <t>Закон РМ № 59-З О наделении органов местного самоуправления государственными полномочиями по поддержке сельскохозяйственного производства от 14.07.2008</t>
  </si>
  <si>
    <t>ст.1</t>
  </si>
  <si>
    <t>16.07.2008 - 01.01.2099</t>
  </si>
  <si>
    <t>Постановление Правительства РМ № 379 Об утверждении порядка расходования и учета финансовых средств на предоставление субвенций из республиканского бюджета Республики Мордовия бюджетам муниципальных образований Республики Мордовия на осуществление государственных полномочий, предусмотренных Законом Республики Мордовия от 14 июля 2008 г. № 59-З "О наделении органов местного самоуправления государственными полномочиями по поддержке сельскохозяйственного производства" и признании утратившими силу некоторых постановлений Правительства Республики Мордовия от 22.06.2015</t>
  </si>
  <si>
    <t>23.06.2015 - 01.01.2099</t>
  </si>
  <si>
    <t>Указ Главы РМ № 91-УГ О дополнительных мерах по подготовке и закреплению молодых специалистов в сельскохозяйственном производстве от 27.02.2015</t>
  </si>
  <si>
    <t>03.03.2015 - 01.01.2099</t>
  </si>
  <si>
    <t>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</si>
  <si>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1.4.2.28.</t>
  </si>
  <si>
    <t>Федеральный закон № 159-ФЗ О дополнительных гарантиях по социальной поддержке детей-сирот и детей, оставшихся без попечения родителей от 21.12.1996</t>
  </si>
  <si>
    <t>ст.8 п.8</t>
  </si>
  <si>
    <t>27.12.1996 - 01.01.2099</t>
  </si>
  <si>
    <t>Закон РМ № 87-З О наделении органов местного самоуправления государственными полномочиями в сфере социальной поддержки отдельных категорий населения, проживающего в Республике Мордовия от 28.11.2005</t>
  </si>
  <si>
    <t>ст.1 п.5</t>
  </si>
  <si>
    <t>02.12.2005 - 01.01.2099</t>
  </si>
  <si>
    <t>Постановление Правительства РМ № 330 О мерах по реализации Закона Республики Мордовия от 23 апреля 2013 г. № 32-З "О наделении органов местного самоуправления государственным полномочием по обеспечению жилыми помещениями детей-сирот и детей, оставшихся без попечения родителей, лиц из числа детей-сирот и детей, оставшихся без попечения родителей" от 12.08.2013</t>
  </si>
  <si>
    <t>16.08.2013 - 01.01.2099</t>
  </si>
  <si>
    <t>0104|1004|</t>
  </si>
  <si>
    <t>Закон РМ № 32-З О наделении органов местного самоуправления государственным полномочием по обеспечению жилыми помещениями детей-сирот и детей, оставшихся без попечения родителей, лиц из числа детей-сирот и детей, оставшихся без попечения родителей от 23.04.2013</t>
  </si>
  <si>
    <t>24.04.2013 - 01.01.2099</t>
  </si>
  <si>
    <t>Постановление Правительства РМ № 237 О мерах по реализации Закона Республики Мордовия от 28 декабря 2004 г. № 102-З и Закона Республики Мордовия от 28 ноября 2005 г. № 87-З от 20.05.2019</t>
  </si>
  <si>
    <t>28.05.2019 - 01.01.2099</t>
  </si>
  <si>
    <t>Постановление Правительства РФ № 296 Об утверждении государственной программы Российской Федерации "Социальная поддержка граждан" от 15.04.2014</t>
  </si>
  <si>
    <t>на социальную поддержку и социальное обслуживание граждан пожилого возраста и инвалидов, граждан, находящихся в трудной жизненной ситуации, а также детей-сирот, безнадзорных детей, детей, оставшихся без попечения родителей (за исключением детей, обучающихся в федеральных образовательных учреждениях), социальную поддержку ветеранов труда, лиц, проработавших в тылу в период Великой Отечественной войны 1941 - 1945 годов, семей, имеющих детей (в том числе многодетных семей, одиноких родителей), жертв политических репрессий, малоимущих граждан, в том числе за счет предоставления субвенций местным бюджетам для выплаты пособий на оплату проезда на общественном транспорте, иных социальных пособий,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граждан, в том числе льгот по оплате услуг связи, организацию предоставления гражданам субсидий на оплату жилых помещений и коммунальных услуг (в части предоставления мер социальной поддержки льготным категориям граждан)</t>
  </si>
  <si>
    <t>1.4.2.36.</t>
  </si>
  <si>
    <t>Постановление Правительства РМ № 108 Об утверждении Положения о порядке расходования и учета финансовых средств на предоставление субвенций из республиканского бюджета Республики Мордовия бюджетам муниципальных районов и городского округа Саранск на осуществление государственного полномочия по организации предоставления обучающимся в муниципальных общеобразовательных организациях Республики Мордовия из малоимущих семей питания с освобождением от оплаты его стоимости от 02.03.2015</t>
  </si>
  <si>
    <t>п.3</t>
  </si>
  <si>
    <t>05.03.2015 - 01.01.2099</t>
  </si>
  <si>
    <t>на социальную поддержку и социальное обслуживание граждан пожилого возраста и инвалидов, граждан, находящихся в трудной жизненной ситуации, а также детей-сирот, безнадзорных детей, детей, оставшихся без попечения родителей (за исключением детей, обучающихся в федеральных образовательных учреждениях), социальную поддержку ветеранов труда, лиц, проработавших в тылу в период Великой Отечественной войны 1941 - 1945 годов, семей, имеющих детей (в том числе многодетных семей, одиноких родителей), жертв политических репрессий, малоимущих граждан, в том числе за счет предоставления субвенций местным бюджетам для выплаты пособий на оплату проезда на общественном транспорте, иных социальных пособий,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граждан, в том числе льгот по оплате услуг связи, организацию предоставления гражданам субсидий на оплату жилых помещений и коммунальных услуг (в части предоставления мер социальной поддержки детям-сиротам, безнадзорным детям, детям, оставшимся без попечения родителей)</t>
  </si>
  <si>
    <t>1.4.2.38.</t>
  </si>
  <si>
    <t>ст.1 п.2</t>
  </si>
  <si>
    <t>Постановление Правительства РМ № 26 О порядке предоставления субвенции бюджетам муниципальных районов, городского округа на реализацию государственных полномочий по оплате труда приемных родителей, проживающих на территории Республики Мордовия, и выплате ежемесячного денежного пособия опекуну (попечителю) на содержание ребенка, находящегося под опекой (попечительством), в Республике Мордовия от 29.01.2007</t>
  </si>
  <si>
    <t>15.02.2007 - 01.01.2099</t>
  </si>
  <si>
    <t>1004|</t>
  </si>
  <si>
    <t>ст.1 п.3</t>
  </si>
  <si>
    <t>ст.1 п.4</t>
  </si>
  <si>
    <t>на определение перечня должностных лиц, уполномоченных составлять протоколы об административных правонарушениях, предусмотренных законами субъектов Российской Федерации, создание комиссий по делам несовершеннолетних и защите их прав и организации деятельности этих комиссий, создание административных комиссий, иных коллегиальных органов в целях привлечения к административной ответственности, предусмотренной законами субъектов Российской Федерации</t>
  </si>
  <si>
    <t>1.4.2.39.</t>
  </si>
  <si>
    <t>Закон РМ № 45-З Об административных комиссиях в Республике Мордовия от 17.10.2002</t>
  </si>
  <si>
    <t>ст.15.1. п.1</t>
  </si>
  <si>
    <t>05.11.2002 - 01.01.2099</t>
  </si>
  <si>
    <t>Постановление Правительства РМ № 106 Об утверждении порядков расходования и учета средств, предоставляемых из бюджета Республики Мордовия в виде субвенций бюджетам муниципальных образований на осуществление отдельных государственных полномочий от 13.02.2017</t>
  </si>
  <si>
    <t>16.02.2017 - 01.01.2099</t>
  </si>
  <si>
    <t>0104|</t>
  </si>
  <si>
    <t>Закон РМ № 26-З Об организации деятельности комиссий по делам несовершеннолетних и защите их прав в Республике Мордовия от 30.03.2005</t>
  </si>
  <si>
    <t>ст.4.1 п.1</t>
  </si>
  <si>
    <t>17.04.2005 - 01.01.2099</t>
  </si>
  <si>
    <t>на организацию и осуществление деятельности по опеке и попечительству</t>
  </si>
  <si>
    <t>1.4.2.40.</t>
  </si>
  <si>
    <t>Федеральный закон № 48-ФЗ Об опеке и попечительстве от 24.04.2008</t>
  </si>
  <si>
    <t>ст.6 ч. 1.1.</t>
  </si>
  <si>
    <t>01.09.2008 - 01.01.2099</t>
  </si>
  <si>
    <t>Закон РМ № 134-З О наделении органов местного самоуправления государственными полномочиями по организации деятельности по опеке и попечительству от 18.12.2008</t>
  </si>
  <si>
    <t>01.01.2009 - 01.01.2099</t>
  </si>
  <si>
    <t>Постановление Правительства РМ № 13 Об утверждении Положения о порядке расходования и учета финансовых средств на предоставление субвенций из республиканского бюджета Республики Мордовия бюджетам муниципальных районов и городского округа Саранск на осуществление государственных полномочий по организации и осуществлению деятельности по опеке и попечительству в отношении несовершеннолетних граждан, проживающих на территории Республики Мордовия от 16.01.2017</t>
  </si>
  <si>
    <t>п.4</t>
  </si>
  <si>
    <t>18.01.2017 - 01.01.2099</t>
  </si>
  <si>
    <t>на организацию проведения на территории субъекта Российской Федерации мероприятий по предупреждению и ликвидации болезней животных, их лечению, отлову и содержанию безнадзорных животных, защите населения от болезней, общих для человека и животных, за исключением вопросов, решение которых отнесено к ведению Российской Федерации, на изъятие животных и (или) продуктов животноводства при ликвидации очагов особо опасных болезней животных на территории субъекта Российской Федерации с возмещением стоимости изъятых животных и (или) продуктов животноводства, на осуществление регионального государственного ветеринарного надзора</t>
  </si>
  <si>
    <t>1.4.2.54.</t>
  </si>
  <si>
    <t>Закон РМ № 10-З О наделении органов местного самоуправления государственными полномочиями Республики Мордовия по организации проведения на территории Республики Мордовия мероприятий по отлову и содержанию безнадзорных животных от 02.03.2016</t>
  </si>
  <si>
    <t>03.03.2016 - 01.01.2099</t>
  </si>
  <si>
    <t>Постановление Правительства РМ № 150 Об утверждении Положения о порядке расходования и учета финансовых средств на предоставление субвенций из республиканского бюджета Республики Мордовия бюджетам муниципальных районов и городского округа Саранск на осуществление государственного полномочия Республики Мордовия по организации проведения мероприятий по отлову и содержанию безнадзорных животных от 28.03.2016</t>
  </si>
  <si>
    <t>29.03.2016 - 01.01.2099</t>
  </si>
  <si>
    <t>на осуществление полномочий в области содействия занятости населения, предусмотренных Законом Российской Федерации от 19 апреля 1991 г. № 1032-1 «О занятости населения в Российской Федерации»</t>
  </si>
  <si>
    <t>1.4.2.76.</t>
  </si>
  <si>
    <t>Закон РМ № 9-З О квотировании рабочих мест для отдельных категорий граждан, особо нуждающихся в социальной защите от 07.02.2005</t>
  </si>
  <si>
    <t>ст.3 п.1</t>
  </si>
  <si>
    <t>16.02.2005 - 01.01.2099</t>
  </si>
  <si>
    <t>Постановление Правительства РМ № 119 О Порядке расходования и учета средств на предоставление субвенций из республиканского бюджета Республики Мордовия бюджетам муниципальных образований для осуществления государственных полномочий в сфере квотирования рабочих мест от 29.03.2006</t>
  </si>
  <si>
    <t>14.04.2006 - 01.01.2099</t>
  </si>
  <si>
    <t>на обеспечение функционирования государственного бюджетного учреждения по государственной кадастровой оценке в соответствии с пунктом 2 статьи 6 Федерального закона от 3 июля 2016 г. № 237-ФЗ «О государственной кадастровой оценке», на формирование и содержание архивных фондов субъекта Российской Федерации</t>
  </si>
  <si>
    <t>1.4.2.93.</t>
  </si>
  <si>
    <t>ст.4 ч.5</t>
  </si>
  <si>
    <t>Закон РМ № 10-З Об архивном деле Республики Мордовия от 07.02.2005</t>
  </si>
  <si>
    <t>ст.5 п.1</t>
  </si>
  <si>
    <t>08.02.2005 - 01.01.2099</t>
  </si>
  <si>
    <t>Постановление Правительства РМ № 1 О порядке расходования и учета финансовых средств на предоставление субвенции из республиканского бюджета Республики Мордовия бюджетам муниципальных образований на осуществление государственных полномочий по хранению, комплектованию, учету и использованию архивных документов, находящихся в собственности Республики Мордовия и хранящихся в муниципальных архивах от 09.01.2017</t>
  </si>
  <si>
    <t>п.5</t>
  </si>
  <si>
    <t>11.01.2017 - 01.01.2099</t>
  </si>
  <si>
    <t>Закон РМ № 57-З О правовом регулировании жилищных отношений в Республике Мордовия от 01.07.2005</t>
  </si>
  <si>
    <t>ст.11 п.1</t>
  </si>
  <si>
    <t>05.07.2005 - 01.01.2099</t>
  </si>
  <si>
    <t>Постановление Правительства РМ № 43 Об утверждении Порядка расходования и учета средств на предоставление субвенций из республиканского бюджета Республики Мордовия бюджетам муниципальных образований на осуществление государственного полномочия по ведению учета в качестве нуждающихся в жилых помещениях граждан, которые в соответствии с законодательством Республики Мордовия имеют право на государственную поддержку в строительстве или приобретении жилья от 26.01.2017</t>
  </si>
  <si>
    <t>31.01.2017 - 01.01.2099</t>
  </si>
  <si>
    <t>отдельные государственные полномочия, не переданные, но осуществляемые органами местного самоуправления муниципального района за счет субвенций из бюджета субъекта Российской Федерации</t>
  </si>
  <si>
    <t>0701|0702|</t>
  </si>
  <si>
    <t>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услуг), в соответствии с нормативами, определяемыми органами государственной власти субъектов Российской Федерации (в части начального общего, основного общего, среднего общего образования в муниципальных общеобразовательных организациях в городской местности)</t>
  </si>
  <si>
    <t>1.5.1.</t>
  </si>
  <si>
    <t>ст.8 ч.1 п.3</t>
  </si>
  <si>
    <t>Закон РМ № 4-З О нормативах расходов на обеспечение государственных гарантий реализации прав на получение общедоступного и бесплатного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 в Республике Мордовия от 15.03.2011</t>
  </si>
  <si>
    <t>16.03.2011 - 01.01.2099</t>
  </si>
  <si>
    <t>Постановление Правительства РМ № 52 Об утверждении Положения о порядке расходования и учета финансовых средств на предоставление субвенций из республиканского бюджета Республики Мордовия бюджетам муниципальных районов и городского округа Саранск на обеспечение государственных гарантий реализации прав на получение общедоступного и бесплатного начального общего, основного общего, среднего общего образования и обеспечение дополнительного образования детей в муниципальных общеобразовательных организациях в Республике Мордовия от 10.02.2014</t>
  </si>
  <si>
    <t>20.02.2014 - 01.01.2099</t>
  </si>
  <si>
    <t>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услуг), в соответствии с нормативами, определяемыми органами государственной власти субъектов Российской Федерации (в части начального общего, основного общего, среднего общего образования в муниципальных общеобразовательных организациях в сельской местности)</t>
  </si>
  <si>
    <t>1.5.2.</t>
  </si>
  <si>
    <t>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услуг), в соответствии с нормативами, определяемыми органами государственной власти субъектов Российской Федерации (в части дошкольного образования в  муниципальных дошкольных образовательных организациях и муниципальных общеобразовательных организациях)</t>
  </si>
  <si>
    <t>1.5.3.</t>
  </si>
  <si>
    <t>Закон РМ № 101-З О нормативах расходов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в муниципальных общеобразовательных организациях в Республике Мордовия от 27.12.2013</t>
  </si>
  <si>
    <t>01.01.2014 - 01.01.2099</t>
  </si>
  <si>
    <t>Постановление Правительства РМ № 51 Об утверждении Положения о порядке расходования и учета финансовых средств на предоставление субвенций из республиканского бюджета Республики Мордовия бюджетам муниципальных районов и городского округа Саранск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в муниципальных общеобразовательных организациях в Республике Мордовия от 10.02.2014</t>
  </si>
  <si>
    <t>Расходные обязательства, возникшие в результате принятия нормативных правовых актов муниципального района, заключения соглашений, предусматривающих предоставление межбюджетных трансфертов из бюджета муниципального района другим бюджетам бюджетной системы Российской Федерации, всего</t>
  </si>
  <si>
    <t>1.6.</t>
  </si>
  <si>
    <t>0104|0113|0309|0409|0502|0503|0603|1401|1403|</t>
  </si>
  <si>
    <t>по предоставлению дотаций на выравнивание бюджетной обеспеченности городских, сельских поселений, всего</t>
  </si>
  <si>
    <t>1.6.1.</t>
  </si>
  <si>
    <t>ст.15 ч.1 п.20</t>
  </si>
  <si>
    <t>1401|</t>
  </si>
  <si>
    <t>по предоставлению иных межбюджетных трансфертов, всего</t>
  </si>
  <si>
    <t>1.6.4.</t>
  </si>
  <si>
    <t>бюджетам городского, сельского поселения в случае заключения соглашения с органами местного самоуправления отдельных поселений, входящих в состав муниципального района, о передаче им осуществления части своих полномочий по решению вопросов местного значения, всего</t>
  </si>
  <si>
    <t>1.6.4.1.</t>
  </si>
  <si>
    <t>1.6.4.1.5.</t>
  </si>
  <si>
    <t>0503|</t>
  </si>
  <si>
    <t>Условно утвержденные расходы на первый и второй годы планового периода в соответствии с решением о местном бюджете муниципальног района</t>
  </si>
  <si>
    <t>1.7.</t>
  </si>
  <si>
    <t>9999|</t>
  </si>
  <si>
    <t>Нормативно правовые акты, договоры, соглашения Российской Федерации</t>
  </si>
  <si>
    <t>Нормативные правовые акты, договоры, соглашения субъекта Российской Федерации</t>
  </si>
  <si>
    <t>Нормативные правовые акты, договоры, соглашения муниципальных образований</t>
  </si>
  <si>
    <t>Нормативное правовое регулирование, определяющее финансовое обеспечение и порядок расходования средств</t>
  </si>
  <si>
    <t>Примечание</t>
  </si>
  <si>
    <t>Постановление Администрации Чамзинского муниципального района от 22 марта 2016 г. N 192 "Об утверждении Положения об организации и ведении гражданской обороны в Чамзинском муниципальном районе"</t>
  </si>
  <si>
    <t>Постановление Чамзинского муниципального района от 13.02.2013г. №110 "Об утверждении порядка определения оюъема и предоставления субсидий социально ориентированным некомерческим организациям"</t>
  </si>
  <si>
    <t>Постановление Администрации Чамзинского муниципального района Республики Мордовия от 30 сентября 2015 г. N 877
"О порядке формирования муниципального задания на оказание муниципальных услуг (выполнение работ) в отношении муниципальных учреждений и финансового обеспечения выполнения муниципального задания"</t>
  </si>
  <si>
    <t>Устав Чамзинского муниципального района, утвержденный решением Совета депутатов Чамзинского муниципального района от 31.12.2005г. №133</t>
  </si>
  <si>
    <t>Решение Совета депутатов Чамзинского муниципального района Республики Мордовия от 25 апреля 2016 г. N 302 "О бюджетном процессе в Чамзинском муниципальном районе Республики Мордовия"</t>
  </si>
  <si>
    <t>Решение Совета депутатов Чамзинского муниципального района Республики Мордовия от 20 февраля 2015 г. N 230 "О порядке установления и выплаты пенсии за выслугу лет лицам, замещавшим муниципальные должности и должности муниципальной службы в органах местного самоуправления Чамзинского муниципального района"</t>
  </si>
  <si>
    <t>Решение Совета депутатов Чамзинского муниципального района от 23 декабря 2014 г. N 218 "Об утверждении Порядка заключения соглашений между органами местного самоуправления Чамзинского муниципального района и органами местного самоуправления поселений Чамзинского муниципального района о передаче осуществления части полномочий по решению вопросов местного значения"</t>
  </si>
  <si>
    <t>Постановление Администрации Чамзинского мунципального района от 13.02.2013 года №110 "Об утверждении Порядка определения объема и предоставления субсидий социально ориентированным некоммерческим организациям"</t>
  </si>
  <si>
    <t>п.11 ч.1 ст.3</t>
  </si>
  <si>
    <t>п.16 ч.1 ст.3</t>
  </si>
  <si>
    <t>п.19 ч.1 ст.3</t>
  </si>
  <si>
    <t>п.20 ч.1 ст.3</t>
  </si>
  <si>
    <t>Постановление Чамзинского муниципального района №213 от 28.03.2016 г. "Об утверждении устава муниципального казенного учреждения "Служба хозяйственного обеспечения деятельности органив местного самоуправления и муниципальных учреждений"</t>
  </si>
  <si>
    <t>Постановление Администрации Чамзинского муниципального района Республики Мордовия от 20.03.2009 года №160 О создании муниципального учреждения "Центр бухгалтерского обслуживания учреждений образования, культуры и спорта"</t>
  </si>
  <si>
    <t>п.28 ч.1 ст.3</t>
  </si>
  <si>
    <t>Решение Совета депутатов Чамзинского муниципального района от 08.06.2011 года №235 "Об утверждении Положения о Финансовом управлении администрации Чамзинского муниципального района Республики Мордовия в новой редакции"</t>
  </si>
  <si>
    <t xml:space="preserve">Начальник финансового управления администрации                                    Чамзинского муниципального района </t>
  </si>
  <si>
    <t>(подпись)</t>
  </si>
  <si>
    <t>(расшифровка подписи)</t>
  </si>
  <si>
    <t>Ю.А.Вяткина</t>
  </si>
  <si>
    <t>Исполнитель:</t>
  </si>
  <si>
    <t>Заведующий бюджетным отделом</t>
  </si>
  <si>
    <t>И.А.Иошина</t>
  </si>
  <si>
    <t>Решение Совета депутатов Чамзинского муниципального района от 08.06.2011 года №235 "Об утверждении Положения о Финансовом управлении администрации Чамзинского муниципального района Республики Мордовия"</t>
  </si>
  <si>
    <t>1.6.4.1.4.</t>
  </si>
  <si>
    <t>1.6.4.1.7.</t>
  </si>
  <si>
    <t>0104|0113|0409|0502|0503|0603|1403|</t>
  </si>
  <si>
    <t>1.6.2.</t>
  </si>
  <si>
    <t>по предоставлению субсидий из местных бюджетов, всего</t>
  </si>
  <si>
    <t>1.6.2.2</t>
  </si>
  <si>
    <t>1403|</t>
  </si>
  <si>
    <t>бюджетам муниципальных образований, всего</t>
  </si>
  <si>
    <t>Решение Совета депутатов Чамзинского муниципального района от 26 февраля 2020 г. N 248 "Об утверждении Порядка и случеев предоставления бюджетам поселений Чамзинского муниципального района Республики Мордовия субсидий на софинансирование расходных обязательств по финансовому обеспечению деятельности органов местного самоуправления и муниципальных учреждений"</t>
  </si>
  <si>
    <t>Решение Совета депутатов Чамзинского муниципального района от 23.12.2016 года  №29 «О Порядке предоставления дотаций на выравнивание бюджетной обеспеченности поселений из бюджета Чамзинского муниципального района Республики Мордовия»</t>
  </si>
  <si>
    <t>Постановление Администрации Чамзинского муниципального района Республики Мордовия от 30 сентября 2015 г. N 877 "О порядке формирования муниципального задания на оказание муниципальных услуг (выполнение работ) в отношении муниципальных учреждений и финансового обеспечения выполнения муниципального задания"</t>
  </si>
  <si>
    <t>0113| 0801|</t>
  </si>
  <si>
    <t>1.4.2.41.</t>
  </si>
  <si>
    <t>на организацию и обеспечение отдыха и оздоровления детей (за исключением организации отдыха детей в каникулярное время), осуществление мероприятий по обеспечению безопасности жизни и здоровья детей в период их пребывания в организациях отдыха детей и их оздоровления, осуществление в пределах своих полномочий регионального государственного контроля за достоверностью, актуальностью и полнотой сведений об организациях отдыха детей и их оздоровления, содержащихся в реестре организаций отдыха детей и их оздоровления, осуществление иных полномочий, предусмотренных Федеральным законом от 24 июля 1998 г. № 124-ФЗ «Об основных гарантиях прав ребенка в Российской Федерации»</t>
  </si>
  <si>
    <t>Постановление Правительства РМ № 63 "Об утверждении Порядка предоставления из республиканского бюджета Республики Мордовия субвенций местным бюджетам на осуществление государственных полномочий Республики Мордовия по финансовому обеспечению отдыха и оздоровления детей в Республике Мордовия в каникулярное время" от 03.02.2020</t>
  </si>
  <si>
    <t>Закон РМ № 79-З "О наделении органов местного самоуправления государственными полномочиями Республики Мордовия по обеспечению отдыха и оздоровления детей в каникулярное время" от 02.12.2019</t>
  </si>
  <si>
    <t>на осуществление полномочий по предметам ведения Российской Федерации, а также совместного ведения по решению вопросов, не указанных в пункте 2 статьи 26.3 Федерального закона от 6 октября 1999 г. № 184-ФЗ «Об общих принципах организации законодательных (представительных) и исполнительных органов государственной власти субъектов Российской Федерации», если возможность осуществления расходов субъекта Российской Федерации на реализацию этих полномочий предусмотрена федеральными законами</t>
  </si>
  <si>
    <t>1.4.2.97.</t>
  </si>
  <si>
    <t>Выплаты лицам, удостоенным звания «Почетный гражданин»</t>
  </si>
  <si>
    <t>1.3.3.5.</t>
  </si>
  <si>
    <t>Федеральный закон № 131-ФЗ "Об общих принципах организации местного самоуправления в Российской Федерации" от 06.10.2003</t>
  </si>
  <si>
    <t xml:space="preserve">Постановление администрации Чамзинского муниципального района №37 от 19.01.2017 года "Об утверждении муниципальной программы "Развитие образование в Чамзинском муниципальном районе" на 2016-2025 годы </t>
  </si>
  <si>
    <t>0106|0502|</t>
  </si>
  <si>
    <t>Постановление администрации Чамзинского муниципального района от 15.11.2019 года №852 "Об утверждении муниципальной программы "Цифровая трансформация Чамзинского муниципального района Республики Мордовия"</t>
  </si>
  <si>
    <t>Постановление администрации Чамзинского муниципального района от 11.11.2015 года №1033 "Об утверждении малого и среднего предпринимательства Чамзинского муниципального района"</t>
  </si>
  <si>
    <t>Постановление Администрации Чамзинского мунципального района от 23.12.2014 года №1003 "Об утверждении муниципальной программы повышения эффективности управления муниципальными финасами в Чамзинском муниципальном районе РМ"</t>
  </si>
  <si>
    <t>Постановление Администрации Чамзинского мунципального района от 31.08.2015 года №747 "Об утверждении муниципальной программы энергетической эффективности в Чамзинском муниципальном районе РМ"</t>
  </si>
  <si>
    <t>Постановление Администрации Чамзинского муниципального района от 17 марта 2020 г. N159 "Об утверждении муниципальной программы "Укрепление общественного порядка и обеспечение общественной безопасности в Чамзинском муниципальном районе"</t>
  </si>
  <si>
    <t>Постановление администрации Чамзинского муниципального района РМ от 31.08.2015 г. №741 "Об утверждении муниципальной программы "Обеспечение доступным и комфортным жильем и коммунальными услугами граждан Российской Федерации"</t>
  </si>
  <si>
    <t>Постановление администрации Чамзинского муниципального района от 31.08.2015 года №746 "Об утверждении муниципальной программы "Модернизация и реформирование ЖКХ"</t>
  </si>
  <si>
    <t xml:space="preserve">Постановление администрации Чамзинского муниципального района №444 от 25.06.2019 г. "Об утверждении муниципальной программы «Оформление права собственности на муниципальные и бесхозяйные объекты недвижимого имущества, расположенные на территории Чамзинского муниципального района»
</t>
  </si>
  <si>
    <t>Постановление администрации Чамзинского муниципального района № 1233 от 16.12.2013 "Об утверждении мунципальной программы «Гармонизация межнациональных и межконфессиональных  отношений в Чамзинском муниципальном районе на 2014-2025 годы»</t>
  </si>
  <si>
    <t>п.10, п.11 ч.2</t>
  </si>
  <si>
    <t>Постановление Администрации Чамзинского муниципального района Республики Мордовия от 02.07.2019 г. №498 "Об поддержке социально-ориентированных некоммерческих организаций на реализацию проекта по персонифицированному финансированию дополнительного образования детей"</t>
  </si>
  <si>
    <t>п.4, п.5 ч.1</t>
  </si>
  <si>
    <t>Постановление Администрации Чамзинского муниципального района Республики Мордовия от 29.11.2013 года №1187 "Об утверждении Примерного положения об оплате труда работников образовательных организаций Чамзинского муниципального района"</t>
  </si>
  <si>
    <t xml:space="preserve">Постановление администрации Чамзинского муниципального района №748 от 31.08.2015г. "Об утверждении муниципальной программы "Развитие культуры и туризма Чамзинского муниципального района на 2014-2025 годы"
</t>
  </si>
  <si>
    <t>Решение Совета депутатов Чамзинского муниципального района Республики Мордовия от 21.10.2008 г. №66 "Об оплате труда работников мунципальных учреждений Чамзинского муниципального района"</t>
  </si>
  <si>
    <t>Постановление Администрации Чамзинского муниципального района от 28.10.2008 г. №927 "Об утверждении базовых окладов (базовых должностных окладов), базовых ставок работников муниципальных учреждений Чамзинского муниципального района"</t>
  </si>
  <si>
    <t xml:space="preserve">Постановление администрации Чамзинского муниципального района №581 от 14.08.2009г. "Об утверждении Положения об оплате труда работников объединенного межведомственного архива документов по личному составу Чамзинского муниципального района"
</t>
  </si>
  <si>
    <t xml:space="preserve">Постановление администрации Чамзинского муниципального района №1033 от 11.11.2015г. "Об утверждении муниципальной программы развития и поддержки малого и среднего предпринимательства Чамзинского муниципального района"
</t>
  </si>
  <si>
    <t>Решение Совета депутатов Чамзинского муниципального района от 09.02.2017 года №48 "О поддержке социально ориентированным некоммерческим организациям"</t>
  </si>
  <si>
    <t xml:space="preserve">Постановление администрации Чамзинского муниципального района №56 от 28.01.2017 г. "Об утверждении мунципальной программы «Социальная поддержка граждан на 2017-2025 годы»
</t>
  </si>
  <si>
    <t xml:space="preserve">Постановление администрации Чамзинского муниципального района №735 от 31.08.2015г. "Об утверждении муниципальной программы «Развитие физической культуры и массового спорта в Чамзинском муниципальном районе на 2016-2024 годы»
</t>
  </si>
  <si>
    <t xml:space="preserve">Постановление администрации Чамзинского муниципального района №734 от 31.08.2015 "Об утверждении муниципальной программы «Молодёжь Чамзинского муниципального района на 2016-2024 годы» 
</t>
  </si>
  <si>
    <t>Постановление администрации Чамзинского муниципального района №703 от 23.08.2016г. "Об утверждении муниципальной программы «Патриотическое воспитание граждан, проживающих на территории Чамзинского муниципального района на 2017-2025 годы»</t>
  </si>
  <si>
    <t>Постановление администрации Чамзинского муниципального района от 16.09.2019 года №692 "Об утверждении муниципальной программы "Комплексное развитие сельских территорий"</t>
  </si>
  <si>
    <t>Решение Совета депутатов Чамзинского муниципального района от 14.09.2016 года №330 "О принятии полномочий Комсомольского городского поселения, городского поселения Чамзинка Чамзинского муниципального района в сфере водоснабжения"</t>
  </si>
  <si>
    <t>Постановление администрации Чамзинского муниципального района от 27.02.2019 года №143 "О принятии решения реализации бюджетных инвестиций в объекты муниципальной собственности Чамзинского муниципального района в 2019-2021 годах"</t>
  </si>
  <si>
    <t>Решение Совета депутатов Чамзинского муниципального района от 18.04.2013 г. №115 "Об утверждении Положения «Об условиях и размерах оплаты труда выборных должностных лиц местного самоуправления, осуществляющих свои полномочия на постоянной основе, муниципальных служащих Чамзинского муниципального района"</t>
  </si>
  <si>
    <t xml:space="preserve">Постановление администрации Чамзинского муниципального района №1003 от 23.12.2014г "Об утверждении муниципальной программы повышения эффективности управления муниципальными финансами в Чамзинском муниципальном районе Республики Мордовия"
</t>
  </si>
  <si>
    <t>Решение Совета депутатов Чамзинского муниципального района от 28.04.2020 г. №259 "Об установлении расходного обязательства, связанного с оказанием содействия избирательным комиссиям в подготовке и проведении общероссийского голосования, а также в информировании граждан Российской Федерации о такой подготовке и его проведении"</t>
  </si>
  <si>
    <t>Постановление администрации Чамзинского муниципального района №898 от 07.10.2015г. "Об утверждении муниципальной программы «Развитие муниципальной службы в Чамзинском муниципальном районе Республики Мордовия (2015-2025 годы)»</t>
  </si>
  <si>
    <t>плановый период</t>
  </si>
  <si>
    <t>Единица измерения: тыс руб (с точностью до первого десятичного знака)</t>
  </si>
  <si>
    <t>2024 г.</t>
  </si>
  <si>
    <t>Постановление Администрации Чамзинского муниципального района от 29.12.2020 года №875 «Об утверждении Порядка определения объема и условий предоставления субсидий на иные цели муниципальным бюджетным и автономным учреждениям Чамзинского муниципального района Республики Мордовия»</t>
  </si>
  <si>
    <t>Постановление Администрации Чамзинского муниципального района Республики Мордовия от 26.02.2016 года №137 «Об утверждении Порядка проведения конкурсного отбора образовательных организаций и учреждений культуры Чамзинского муниципального района на получение субсидий на укрепление материально-технической базы»</t>
  </si>
  <si>
    <t>0502| 0701|0702|0801|</t>
  </si>
  <si>
    <t>Постановление Администрации Чамзинского муниципального района от 27 марта 2012 года №228 "Об утверждении Порядка определения объема и условий предоставления субсидий на иные цели муниципальным бюджетным и автономным учреждениям из бюджета Чамзинского муниципального района"</t>
  </si>
  <si>
    <t>27.03.2017 (органичен до 01.01.2021)</t>
  </si>
  <si>
    <t>1.2.11.</t>
  </si>
  <si>
    <t>1.2.12.</t>
  </si>
  <si>
    <t>полномочия по организации теплоснабжения, предусмотренные Федеральным законом от 27 июля 2010 г. № 190-ФЗ «О теплоснабжении»</t>
  </si>
  <si>
    <t>полномочиями в сфере водоснабжения и водоотведения, предусмотренными Федеральным законом "О водоснабжении и водоотведении"</t>
  </si>
  <si>
    <t>Федеральный закон №190-ФЗ О теплосеабжении</t>
  </si>
  <si>
    <t>ст.17 ч.1 п.4.2</t>
  </si>
  <si>
    <t>ст.17 ч.1 п.4.3</t>
  </si>
  <si>
    <t>ст.6</t>
  </si>
  <si>
    <t xml:space="preserve">Постановление Администрации Чамзинского муниципального района Республики Мордовия от 07.07.2020 года №356 «Об утверждении Положения о порядке предоставления субсидий из бюджета Чамзинского муниципального района Республики Мордовия на формирование или увеличение уставного фонда муниципальных унитарных предприятий, осуществляющих деятельность в сфере жилищно-коммунального хозяйства на территории Чамзинского муниципального района Республики Мордовия» </t>
  </si>
  <si>
    <t>Федеральный закон №416-ФЗ О водоснабжении и водоотведении</t>
  </si>
  <si>
    <t xml:space="preserve">Постановление администрации Чамзинского муниципального района Республики Мордовия от 04.03.2017г. №152 «Об утверждении Порядка предоставления субсидий юридическим лицам на возмещение части затрат, связанных с производством и предоставлением услуг потребителям по холодному водоснабжению и водоотведению на территории Чамзинского муниципального района» </t>
  </si>
  <si>
    <t>Постановление Администрации Чамзинского муниципального района от 18.09.2019 г. N 696
"Об утверждении Положения о порядке расходования и учета финансовых средств по организации предоставления обучающимся в образовательных организациях Чамзинского муниципального района из числа детей-инвалидов и детей с ограниченными возможностями здоровья питания с освобождением от оплаты его стоимости"</t>
  </si>
  <si>
    <t xml:space="preserve">Постановление администрации Чамзинского мунципального района от 09.01.2017г. №5 «Об утверждении нормативных затрат на обеспечение функций администрации Чамзинского муниципального района и подведомственных казенных учреждений» </t>
  </si>
  <si>
    <t>0104|0111|0113|0314|0702|1003|1202|</t>
  </si>
  <si>
    <t>РЕЕСТР РАСХОДНЫХ ОБЯЗАТЕЛЬСТВ,
ЧАМЗИНСКОГО МУНИЦИПАЛЬНОГО РАЙОНА РЕСПУБЛИКИ МОРДОВИЯ НА 2022 ГОД</t>
  </si>
  <si>
    <t>отчетный
 2021 г.</t>
  </si>
  <si>
    <t>всего</t>
  </si>
  <si>
    <t>утвержденные бюджетные
назначения</t>
  </si>
  <si>
    <t>за счет средств федерального бюджета</t>
  </si>
  <si>
    <t>за счет средств бюджета субъекта Российской Федерации</t>
  </si>
  <si>
    <t>за счет иных безвозмездных поступлений</t>
  </si>
  <si>
    <t>за счет средств местного бюджета</t>
  </si>
  <si>
    <t>Код группы полномочий расходных обязательств</t>
  </si>
  <si>
    <t>на установление подлежащих государственному регулированию цен (тарифов) на товары (услуги) в соответствии с законодательством Российской Федерации(за исключением расходных обязательств, отраженных по иным кодам расходных обязательств)</t>
  </si>
  <si>
    <t>1.4.2.60.</t>
  </si>
  <si>
    <t>осуществление полномочий по проведению Всероссийской переписи населения 2020 года</t>
  </si>
  <si>
    <t>1.4.1.30.</t>
  </si>
  <si>
    <t>1.1.1.12.</t>
  </si>
  <si>
    <t>1.1.2.1.</t>
  </si>
  <si>
    <t>1.4.2.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</si>
  <si>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поселения, организация дорожного движения,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</si>
  <si>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1.6.4.1.2.</t>
  </si>
  <si>
    <t>Иные межбюджетные на 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охрана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</si>
  <si>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Иные межбюджетные трансферты на 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</si>
  <si>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1.6.4.1.6.</t>
  </si>
  <si>
    <t>Иные межбюджетные трансферты на 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</si>
  <si>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0603|</t>
  </si>
  <si>
    <t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утверждение подготовленной на основе генеральных планов поселения документации по планировке территории, выдача разрешений на строительство (за исключением случаев, предусмотренных Градостроительным кодексом Российской Федерации, иными федеральными законами),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поселения, утверждение местных нормативов градостроительного проектирования поселений, резервирование земель и изъятие земельных участков в границах поселения для муниципальных нужд, осуществление муниципального земельного контроля в границах поселения, осуществление в случаях, предусмотренных Градостроительным кодексом Российской Федерации, осмотров зданий, сооружений и выдача рекомендаций об устранении выявленных в ходе таких осмотров нарушений, направление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участке,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(или) недопустимости размещения объекта индивидуального жилищного строительства или садового дома на земельном участке,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участках, расположенных на территориях поселений, принятие в соответствии с гражданским законодательством Российской Федерации решения о сносе самовольной постройки, решения о сносе самовольной постройки или ее приведении в соответствие с предельными параметрами разрешенного строительства, реконструкции объектов капитального строительства, установленными правилами землепользования и застройки, документацией по планировке территории, или обязательными требованиями к параметрам объектов капитального строительства, установленными федеральными законами, решения об изъятии земельного участка, не используемого по целевому назначению или используемого с нарушением законодательства Российской Федерации, осуществление сноса самовольной постройки или ее приведения в соответствие с установленными требованиями в случаях, предусмотренных Градостроительным кодексом Российской Федерации</t>
  </si>
  <si>
    <t>1.6.4.1.8.</t>
  </si>
  <si>
    <t>Иные межбюджетные трансферты на осуществление полномочий по осуществлению мероприятий по обеспечению безопасности людей на водных объектах, охране их жизни и здоровья</t>
  </si>
  <si>
    <t>1.6.4.1.9.</t>
  </si>
  <si>
    <t>Иные межбюджетные трансферты на 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</si>
  <si>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0310|</t>
  </si>
  <si>
    <t>0113|0702|</t>
  </si>
  <si>
    <t>0709|</t>
  </si>
  <si>
    <t>текущий
2022 г.</t>
  </si>
  <si>
    <t>очередной 2023 г.</t>
  </si>
  <si>
    <t>2025 г.</t>
  </si>
  <si>
    <t>утвержденные бюджетные назначения</t>
  </si>
  <si>
    <t>дорожная деятельность в отношении автомобильных дорог местного значения вне границ населенных пунктов в границах муниципального района, осуществление муниципального контроля за сохранностью автомобильных дорог местного значения вне границ населенных пунктов в границах муниципального района, организация дорожного движения и обеспечение безопасности дорожного движения на них,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</si>
  <si>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организация мероприятий межпоселенческого характера по охране окружающей среды</t>
  </si>
  <si>
    <t>1.1.1.16.</t>
  </si>
  <si>
    <t>1.1.1.5.</t>
  </si>
  <si>
    <t>Решение Совета депутатов Чамзинского муниципального района от 25 декабря 2020 г. N 288 "Об утверждении Положения о порядке и условиях предоставления иных межбюджетных трансфертов из бюджета Чамзинского муниципального района Республики Мордовия бюджетам поселений в отношении переданных полномочий по решению вопросов местного значения"</t>
  </si>
  <si>
    <t>26.02.2020 (действует до 15.04.2022)</t>
  </si>
  <si>
    <t>Закон Республики Мордовия от 27 декабря 2019 года №94-З "О межбюджетных отношениях в Республике Мордовия"</t>
  </si>
  <si>
    <t>ст. 16</t>
  </si>
  <si>
    <t>Решение Совета депутатов Чамзинского муниципального района от 30.05.2007 г. №209 "О внесении изменений в Положение "О Почетном гражданине Чамзинского района"</t>
  </si>
  <si>
    <t>ст.6 ч.1</t>
  </si>
  <si>
    <t xml:space="preserve">Постановление Администрации Чамзинского муниципального района РМ от 26.02.2021 г. №108 "Об утверждении Порядка обеспечения бесплатным питанием детей-инвалидов и лиц с ограниченными возможностями здоровья, обучающихся в общеобразовательных организациях Чамзинского муниципального района, в том числе детей-инвалидов и лиц с ограниченными возможностями здоровья, обучающихся по медицинским показаниям на дому" </t>
  </si>
  <si>
    <t>ст.15 ч.1 п. 5</t>
  </si>
  <si>
    <t>Постановление Правительства РМ от 26.12.2011 г. №518 "Об утверждении Порядка формирования и использования бюджетных ассигнований Дорожного фонда Республики Мордовия"</t>
  </si>
  <si>
    <t>Решение Совета депутатов Чамзинского муниципального района от 1 марта 2017 г. N52 "Об утверждении Положения об управлении и распоряжении муниципальным имуществом, находящимся в собственности муниципального образования Чамзинский муниципальный район Республики Мордовия"</t>
  </si>
  <si>
    <t>Решение Совета депутатов Чамзинского муниципального района от 15 июля 2010 г. N183
"Об утверждении Положения "О приватизации муниципального имущества Чамзинского муниципального района Республики Мордовия"</t>
  </si>
  <si>
    <t>Постановление Администрации Чамзинского муниципального района от 17.11.2015 года №1053 "Об утверждении муниципальной программы "Развитие автомобильных дорог на 2015-2025 годы в Чамзинском муниципальном районе"</t>
  </si>
  <si>
    <t>Решение Совета депутатов Чамзинского муниципального района Республики Мордовия от 30 декабря 2013 г. N 150 "О создании дорожного фонда Чамзинского муниципального района Республики Мордовия"</t>
  </si>
  <si>
    <t>ст.15 ч.1 п. 9</t>
  </si>
  <si>
    <t>Постановление администрации Чамзинского муниципального района от 06.09.2017 г. №690 "Об утверждении Муниципальной программы Чамзинского муниципального района РМ "Охрана окружающей среды и повышение экологической безопасности на 2018-2024 годы"</t>
  </si>
  <si>
    <t>26.02.2016  (органичен до 01.01.2022)</t>
  </si>
  <si>
    <t>Постановление Правительства РМ от 25.09.2020 №552 "О внесении изменения в часть четвертую пункта 25 Примерного положения об оплате труда работников государственных учреждений образования Республики Мордовия"</t>
  </si>
  <si>
    <t>Постановление администрации Чамзинского муниципального района от 29.11.2013 г. №1187 "Об утверждении Примерного положения об оплате труда работников образовательных организаций Чамзинского муниципального района"</t>
  </si>
  <si>
    <t>Постановление администрации Чамзинского муниципального района от 30.09.2020 г. №587 "О ежемесячном денежном вознаграждении за классное руководство педагогическим работникам муниципальных организаций Чамзинского муниципального района Республики Мордовия, реализующих образовательные программы начального общего, основного общего и среднего общего образования, в том числе адаптивных основных общеобразовательные программы"</t>
  </si>
  <si>
    <t>26.02.2016 (ограничен до 01.01.2022)</t>
  </si>
  <si>
    <t>Дата подписания: 14.04.2022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</si>
</sst>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8" x14ac:knownFonts="1">
    <font>
      <sz val="10"/>
      <color rgb="FF000000"/>
      <name val="Times New Roman"/>
    </font>
    <font>
      <b/>
      <sz val="9"/>
      <color rgb="FF000000"/>
      <name val="Trebuchet MS"/>
      <family val="2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hadow/>
      <sz val="9"/>
      <color theme="1"/>
      <name val="Times New Roman"/>
      <family val="1"/>
      <charset val="204"/>
    </font>
    <font>
      <u/>
      <sz val="9"/>
      <color rgb="FF000000"/>
      <name val="Trebuchet MS"/>
      <family val="2"/>
      <charset val="204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top" wrapText="1"/>
    </xf>
  </cellStyleXfs>
  <cellXfs count="117">
    <xf numFmtId="0" fontId="0" fillId="0" borderId="0" xfId="0" applyFont="1" applyFill="1" applyAlignment="1">
      <alignment vertical="top" wrapText="1"/>
    </xf>
    <xf numFmtId="164" fontId="2" fillId="0" borderId="1" xfId="0" applyNumberFormat="1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top" wrapText="1"/>
    </xf>
    <xf numFmtId="164" fontId="2" fillId="0" borderId="0" xfId="0" applyNumberFormat="1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center" vertical="top" wrapText="1"/>
    </xf>
    <xf numFmtId="164" fontId="2" fillId="0" borderId="7" xfId="0" applyNumberFormat="1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center" vertical="top" wrapText="1"/>
    </xf>
    <xf numFmtId="164" fontId="2" fillId="0" borderId="8" xfId="0" applyNumberFormat="1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center" vertical="top" wrapText="1"/>
    </xf>
    <xf numFmtId="164" fontId="2" fillId="0" borderId="10" xfId="0" applyNumberFormat="1" applyFont="1" applyFill="1" applyBorder="1" applyAlignment="1">
      <alignment horizontal="center" vertical="top" wrapText="1"/>
    </xf>
    <xf numFmtId="0" fontId="5" fillId="0" borderId="9" xfId="0" applyFont="1" applyFill="1" applyBorder="1" applyAlignment="1">
      <alignment horizontal="left" vertical="top" wrapText="1"/>
    </xf>
    <xf numFmtId="0" fontId="5" fillId="0" borderId="9" xfId="0" applyFont="1" applyFill="1" applyBorder="1" applyAlignment="1">
      <alignment horizontal="center" vertical="top" wrapText="1"/>
    </xf>
    <xf numFmtId="0" fontId="2" fillId="0" borderId="9" xfId="0" applyFont="1" applyFill="1" applyBorder="1" applyAlignment="1">
      <alignment horizontal="center" vertical="top" wrapText="1"/>
    </xf>
    <xf numFmtId="164" fontId="2" fillId="0" borderId="9" xfId="0" applyNumberFormat="1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164" fontId="2" fillId="0" borderId="8" xfId="0" applyNumberFormat="1" applyFont="1" applyFill="1" applyBorder="1" applyAlignment="1">
      <alignment horizontal="center" vertical="top" wrapText="1"/>
    </xf>
    <xf numFmtId="164" fontId="2" fillId="0" borderId="10" xfId="0" applyNumberFormat="1" applyFont="1" applyFill="1" applyBorder="1" applyAlignment="1">
      <alignment horizontal="center" vertical="top" wrapText="1"/>
    </xf>
    <xf numFmtId="14" fontId="2" fillId="0" borderId="1" xfId="0" applyNumberFormat="1" applyFont="1" applyFill="1" applyBorder="1" applyAlignment="1">
      <alignment horizontal="center" vertical="top" wrapText="1"/>
    </xf>
    <xf numFmtId="14" fontId="2" fillId="0" borderId="8" xfId="0" applyNumberFormat="1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center" vertical="center" wrapText="1" readingOrder="1"/>
    </xf>
    <xf numFmtId="0" fontId="2" fillId="0" borderId="1" xfId="0" applyFont="1" applyFill="1" applyBorder="1" applyAlignment="1">
      <alignment horizontal="center" vertical="top" wrapText="1"/>
    </xf>
    <xf numFmtId="0" fontId="5" fillId="0" borderId="13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14" fontId="2" fillId="0" borderId="8" xfId="0" applyNumberFormat="1" applyFont="1" applyFill="1" applyBorder="1" applyAlignment="1">
      <alignment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center" vertical="top" wrapText="1"/>
    </xf>
    <xf numFmtId="14" fontId="2" fillId="0" borderId="8" xfId="0" applyNumberFormat="1" applyFont="1" applyFill="1" applyBorder="1" applyAlignment="1">
      <alignment horizontal="center" vertical="top" wrapText="1"/>
    </xf>
    <xf numFmtId="14" fontId="2" fillId="0" borderId="10" xfId="0" applyNumberFormat="1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left" vertical="top" wrapText="1"/>
    </xf>
    <xf numFmtId="164" fontId="2" fillId="0" borderId="8" xfId="0" applyNumberFormat="1" applyFont="1" applyFill="1" applyBorder="1" applyAlignment="1">
      <alignment horizontal="center" vertical="top" wrapText="1"/>
    </xf>
    <xf numFmtId="164" fontId="2" fillId="0" borderId="10" xfId="0" applyNumberFormat="1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center" vertical="center" wrapText="1"/>
    </xf>
    <xf numFmtId="164" fontId="2" fillId="0" borderId="8" xfId="0" applyNumberFormat="1" applyFont="1" applyFill="1" applyBorder="1" applyAlignment="1">
      <alignment horizontal="center" vertical="top" wrapText="1"/>
    </xf>
    <xf numFmtId="164" fontId="2" fillId="0" borderId="10" xfId="0" applyNumberFormat="1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4" fontId="2" fillId="0" borderId="10" xfId="0" applyNumberFormat="1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14" fontId="2" fillId="0" borderId="8" xfId="0" applyNumberFormat="1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left" vertical="top" wrapText="1"/>
    </xf>
    <xf numFmtId="164" fontId="2" fillId="0" borderId="8" xfId="0" applyNumberFormat="1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center" vertical="top" wrapText="1"/>
    </xf>
    <xf numFmtId="164" fontId="2" fillId="0" borderId="10" xfId="0" applyNumberFormat="1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top" wrapText="1"/>
    </xf>
    <xf numFmtId="14" fontId="2" fillId="0" borderId="10" xfId="0" applyNumberFormat="1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center" vertical="top" wrapText="1"/>
    </xf>
    <xf numFmtId="14" fontId="2" fillId="0" borderId="8" xfId="0" applyNumberFormat="1" applyFont="1" applyFill="1" applyBorder="1" applyAlignment="1">
      <alignment horizontal="center" vertical="top" wrapText="1"/>
    </xf>
    <xf numFmtId="14" fontId="2" fillId="0" borderId="10" xfId="0" applyNumberFormat="1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center" vertical="top" wrapText="1"/>
    </xf>
    <xf numFmtId="0" fontId="2" fillId="0" borderId="20" xfId="0" applyFont="1" applyFill="1" applyBorder="1" applyAlignment="1">
      <alignment horizontal="center" vertical="top" wrapText="1"/>
    </xf>
    <xf numFmtId="0" fontId="2" fillId="0" borderId="21" xfId="0" applyFont="1" applyFill="1" applyBorder="1" applyAlignment="1">
      <alignment horizontal="center" vertical="top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left" vertical="top" wrapText="1"/>
    </xf>
    <xf numFmtId="164" fontId="2" fillId="0" borderId="8" xfId="0" applyNumberFormat="1" applyFont="1" applyFill="1" applyBorder="1" applyAlignment="1">
      <alignment horizontal="center" vertical="top" wrapText="1"/>
    </xf>
    <xf numFmtId="164" fontId="2" fillId="0" borderId="10" xfId="0" applyNumberFormat="1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14" xfId="0" applyFont="1" applyFill="1" applyBorder="1" applyAlignment="1">
      <alignment horizontal="center" vertical="top" wrapText="1"/>
    </xf>
    <xf numFmtId="0" fontId="2" fillId="0" borderId="19" xfId="0" applyFont="1" applyFill="1" applyBorder="1" applyAlignment="1">
      <alignment horizontal="center" vertical="top" wrapText="1"/>
    </xf>
    <xf numFmtId="0" fontId="4" fillId="0" borderId="6" xfId="0" applyFont="1" applyFill="1" applyBorder="1" applyAlignment="1">
      <alignment horizontal="center" vertical="top" wrapText="1"/>
    </xf>
    <xf numFmtId="0" fontId="3" fillId="0" borderId="0" xfId="0" applyFont="1" applyFill="1" applyAlignment="1">
      <alignment horizontal="left" vertical="top" wrapText="1"/>
    </xf>
    <xf numFmtId="0" fontId="0" fillId="0" borderId="5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wrapText="1"/>
    </xf>
    <xf numFmtId="0" fontId="0" fillId="0" borderId="5" xfId="0" applyFont="1" applyFill="1" applyBorder="1" applyAlignment="1">
      <alignment horizontal="center" wrapText="1"/>
    </xf>
    <xf numFmtId="0" fontId="0" fillId="0" borderId="0" xfId="0" applyFont="1" applyFill="1" applyAlignment="1">
      <alignment horizontal="left" vertical="top" wrapText="1"/>
    </xf>
    <xf numFmtId="49" fontId="2" fillId="0" borderId="8" xfId="0" applyNumberFormat="1" applyFont="1" applyFill="1" applyBorder="1" applyAlignment="1">
      <alignment horizontal="center" vertical="top" wrapText="1"/>
    </xf>
    <xf numFmtId="49" fontId="2" fillId="0" borderId="10" xfId="0" applyNumberFormat="1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center" vertical="center" wrapText="1"/>
    </xf>
    <xf numFmtId="0" fontId="7" fillId="0" borderId="12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left" vertical="top" wrapText="1"/>
    </xf>
    <xf numFmtId="0" fontId="5" fillId="0" borderId="10" xfId="0" applyFont="1" applyFill="1" applyBorder="1" applyAlignment="1">
      <alignment horizontal="left" vertical="top" wrapText="1"/>
    </xf>
    <xf numFmtId="0" fontId="5" fillId="0" borderId="8" xfId="0" applyFont="1" applyFill="1" applyBorder="1" applyAlignment="1">
      <alignment horizontal="center" vertical="top" wrapText="1"/>
    </xf>
    <xf numFmtId="0" fontId="5" fillId="0" borderId="10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721F9-9CF3-49E7-9A33-1843102A4D46}">
  <dimension ref="A1:AF183"/>
  <sheetViews>
    <sheetView tabSelected="1" view="pageBreakPreview" zoomScale="69" zoomScaleNormal="100" zoomScaleSheetLayoutView="69" workbookViewId="0">
      <pane xSplit="1" ySplit="8" topLeftCell="B100" activePane="bottomRight" state="frozen"/>
      <selection pane="topRight" activeCell="B1" sqref="B1"/>
      <selection pane="bottomLeft" activeCell="A9" sqref="A9"/>
      <selection pane="bottomRight" activeCell="P175" sqref="P175"/>
    </sheetView>
  </sheetViews>
  <sheetFormatPr defaultRowHeight="12.75" x14ac:dyDescent="0.2"/>
  <cols>
    <col min="1" max="1" width="47.6640625" customWidth="1"/>
    <col min="2" max="2" width="9.1640625" customWidth="1"/>
    <col min="3" max="3" width="23.33203125" customWidth="1"/>
    <col min="4" max="5" width="12" customWidth="1"/>
    <col min="6" max="6" width="15.6640625" customWidth="1"/>
    <col min="7" max="8" width="12" customWidth="1"/>
    <col min="9" max="9" width="22.5" customWidth="1"/>
    <col min="10" max="12" width="12" customWidth="1"/>
    <col min="13" max="13" width="16" customWidth="1"/>
    <col min="14" max="22" width="13.33203125" customWidth="1"/>
    <col min="23" max="23" width="12" customWidth="1"/>
    <col min="24" max="24" width="10.6640625" customWidth="1"/>
    <col min="25" max="25" width="13.5" customWidth="1"/>
    <col min="26" max="26" width="15.6640625" customWidth="1"/>
    <col min="27" max="27" width="14.83203125" customWidth="1"/>
    <col min="28" max="28" width="13.6640625" customWidth="1"/>
    <col min="29" max="29" width="16" customWidth="1"/>
    <col min="30" max="30" width="13.5" customWidth="1"/>
    <col min="31" max="31" width="14.1640625" customWidth="1"/>
    <col min="32" max="32" width="12.6640625" customWidth="1"/>
  </cols>
  <sheetData>
    <row r="1" spans="1:32" x14ac:dyDescent="0.2">
      <c r="A1" t="s">
        <v>0</v>
      </c>
    </row>
    <row r="2" spans="1:32" ht="29.25" customHeight="1" x14ac:dyDescent="0.2">
      <c r="A2" s="103" t="s">
        <v>480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103"/>
      <c r="AA2" s="103"/>
      <c r="AB2" s="103"/>
      <c r="AC2" s="103"/>
      <c r="AD2" s="103"/>
      <c r="AE2" s="103"/>
      <c r="AF2" s="103"/>
    </row>
    <row r="3" spans="1:32" ht="18" customHeight="1" x14ac:dyDescent="0.2">
      <c r="A3" s="103" t="s">
        <v>0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</row>
    <row r="4" spans="1:32" ht="15" customHeight="1" x14ac:dyDescent="0.2">
      <c r="A4" s="104" t="s">
        <v>459</v>
      </c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4"/>
      <c r="AD4" s="104"/>
      <c r="AE4" s="104"/>
      <c r="AF4" s="104"/>
    </row>
    <row r="5" spans="1:32" x14ac:dyDescent="0.2">
      <c r="A5" s="105" t="s">
        <v>1</v>
      </c>
      <c r="B5" s="105" t="s">
        <v>2</v>
      </c>
      <c r="C5" s="105" t="s">
        <v>3</v>
      </c>
      <c r="D5" s="105"/>
      <c r="E5" s="105"/>
      <c r="F5" s="105"/>
      <c r="G5" s="105"/>
      <c r="H5" s="105"/>
      <c r="I5" s="105"/>
      <c r="J5" s="105"/>
      <c r="K5" s="105"/>
      <c r="L5" s="109" t="s">
        <v>488</v>
      </c>
      <c r="M5" s="105" t="s">
        <v>4</v>
      </c>
      <c r="N5" s="105" t="s">
        <v>5</v>
      </c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 t="s">
        <v>380</v>
      </c>
    </row>
    <row r="6" spans="1:32" ht="31.5" customHeight="1" x14ac:dyDescent="0.2">
      <c r="A6" s="105" t="s">
        <v>0</v>
      </c>
      <c r="B6" s="105" t="s">
        <v>0</v>
      </c>
      <c r="C6" s="106" t="s">
        <v>379</v>
      </c>
      <c r="D6" s="107"/>
      <c r="E6" s="107"/>
      <c r="F6" s="107"/>
      <c r="G6" s="107"/>
      <c r="H6" s="107"/>
      <c r="I6" s="107"/>
      <c r="J6" s="107"/>
      <c r="K6" s="108"/>
      <c r="L6" s="112"/>
      <c r="M6" s="105" t="s">
        <v>0</v>
      </c>
      <c r="N6" s="109" t="s">
        <v>481</v>
      </c>
      <c r="O6" s="109"/>
      <c r="P6" s="109"/>
      <c r="Q6" s="109"/>
      <c r="R6" s="105"/>
      <c r="S6" s="105"/>
      <c r="T6" s="109"/>
      <c r="U6" s="109"/>
      <c r="V6" s="105"/>
      <c r="W6" s="105"/>
      <c r="X6" s="85" t="s">
        <v>511</v>
      </c>
      <c r="Y6" s="86"/>
      <c r="Z6" s="86"/>
      <c r="AA6" s="86"/>
      <c r="AB6" s="87"/>
      <c r="AC6" s="3" t="s">
        <v>512</v>
      </c>
      <c r="AD6" s="106" t="s">
        <v>458</v>
      </c>
      <c r="AE6" s="108"/>
      <c r="AF6" s="105" t="s">
        <v>0</v>
      </c>
    </row>
    <row r="7" spans="1:32" ht="40.5" customHeight="1" x14ac:dyDescent="0.2">
      <c r="A7" s="105" t="s">
        <v>0</v>
      </c>
      <c r="B7" s="105" t="s">
        <v>0</v>
      </c>
      <c r="C7" s="105" t="s">
        <v>376</v>
      </c>
      <c r="D7" s="105"/>
      <c r="E7" s="105"/>
      <c r="F7" s="105" t="s">
        <v>377</v>
      </c>
      <c r="G7" s="105"/>
      <c r="H7" s="105"/>
      <c r="I7" s="105" t="s">
        <v>378</v>
      </c>
      <c r="J7" s="105"/>
      <c r="K7" s="105"/>
      <c r="L7" s="112"/>
      <c r="M7" s="106" t="s">
        <v>0</v>
      </c>
      <c r="N7" s="111" t="s">
        <v>482</v>
      </c>
      <c r="O7" s="111"/>
      <c r="P7" s="111" t="s">
        <v>484</v>
      </c>
      <c r="Q7" s="111"/>
      <c r="R7" s="107" t="s">
        <v>485</v>
      </c>
      <c r="S7" s="107"/>
      <c r="T7" s="111" t="s">
        <v>486</v>
      </c>
      <c r="U7" s="111"/>
      <c r="V7" s="107" t="s">
        <v>487</v>
      </c>
      <c r="W7" s="108"/>
      <c r="X7" s="82" t="s">
        <v>514</v>
      </c>
      <c r="Y7" s="83"/>
      <c r="Z7" s="83"/>
      <c r="AA7" s="83"/>
      <c r="AB7" s="84"/>
      <c r="AC7" s="109" t="s">
        <v>6</v>
      </c>
      <c r="AD7" s="27" t="s">
        <v>460</v>
      </c>
      <c r="AE7" s="27" t="s">
        <v>513</v>
      </c>
      <c r="AF7" s="105" t="s">
        <v>0</v>
      </c>
    </row>
    <row r="8" spans="1:32" ht="69" customHeight="1" x14ac:dyDescent="0.2">
      <c r="A8" s="105" t="s">
        <v>0</v>
      </c>
      <c r="B8" s="105" t="s">
        <v>0</v>
      </c>
      <c r="C8" s="3" t="s">
        <v>7</v>
      </c>
      <c r="D8" s="3" t="s">
        <v>8</v>
      </c>
      <c r="E8" s="3" t="s">
        <v>9</v>
      </c>
      <c r="F8" s="3" t="s">
        <v>7</v>
      </c>
      <c r="G8" s="3" t="s">
        <v>8</v>
      </c>
      <c r="H8" s="3" t="s">
        <v>9</v>
      </c>
      <c r="I8" s="3" t="s">
        <v>7</v>
      </c>
      <c r="J8" s="3" t="s">
        <v>10</v>
      </c>
      <c r="K8" s="3" t="s">
        <v>9</v>
      </c>
      <c r="L8" s="110"/>
      <c r="M8" s="3" t="s">
        <v>11</v>
      </c>
      <c r="N8" s="54" t="s">
        <v>483</v>
      </c>
      <c r="O8" s="54" t="s">
        <v>12</v>
      </c>
      <c r="P8" s="54" t="s">
        <v>483</v>
      </c>
      <c r="Q8" s="54" t="s">
        <v>12</v>
      </c>
      <c r="R8" s="54" t="s">
        <v>483</v>
      </c>
      <c r="S8" s="54" t="s">
        <v>12</v>
      </c>
      <c r="T8" s="54" t="s">
        <v>483</v>
      </c>
      <c r="U8" s="54" t="s">
        <v>12</v>
      </c>
      <c r="V8" s="54" t="s">
        <v>483</v>
      </c>
      <c r="W8" s="54" t="s">
        <v>12</v>
      </c>
      <c r="X8" s="58" t="s">
        <v>482</v>
      </c>
      <c r="Y8" s="58" t="s">
        <v>484</v>
      </c>
      <c r="Z8" s="59" t="s">
        <v>485</v>
      </c>
      <c r="AA8" s="58" t="s">
        <v>486</v>
      </c>
      <c r="AB8" s="59" t="s">
        <v>487</v>
      </c>
      <c r="AC8" s="110"/>
      <c r="AD8" s="27" t="s">
        <v>6</v>
      </c>
      <c r="AE8" s="27" t="s">
        <v>6</v>
      </c>
      <c r="AF8" s="105" t="s">
        <v>0</v>
      </c>
    </row>
    <row r="9" spans="1:32" x14ac:dyDescent="0.2">
      <c r="A9" s="2" t="s">
        <v>13</v>
      </c>
      <c r="B9" s="2" t="s">
        <v>14</v>
      </c>
      <c r="C9" s="2" t="s">
        <v>15</v>
      </c>
      <c r="D9" s="2" t="s">
        <v>16</v>
      </c>
      <c r="E9" s="2" t="s">
        <v>17</v>
      </c>
      <c r="F9" s="2">
        <v>6</v>
      </c>
      <c r="G9" s="2">
        <v>7</v>
      </c>
      <c r="H9" s="2">
        <v>8</v>
      </c>
      <c r="I9" s="2">
        <v>9</v>
      </c>
      <c r="J9" s="2">
        <v>10</v>
      </c>
      <c r="K9" s="2">
        <v>11</v>
      </c>
      <c r="L9" s="52">
        <v>12</v>
      </c>
      <c r="M9" s="52">
        <v>13</v>
      </c>
      <c r="N9" s="52">
        <v>14</v>
      </c>
      <c r="O9" s="52">
        <v>15</v>
      </c>
      <c r="P9" s="52">
        <v>16</v>
      </c>
      <c r="Q9" s="52">
        <v>17</v>
      </c>
      <c r="R9" s="52">
        <v>18</v>
      </c>
      <c r="S9" s="52">
        <v>19</v>
      </c>
      <c r="T9" s="52">
        <v>20</v>
      </c>
      <c r="U9" s="52">
        <v>21</v>
      </c>
      <c r="V9" s="52">
        <v>22</v>
      </c>
      <c r="W9" s="2">
        <v>23</v>
      </c>
      <c r="X9" s="2">
        <v>24</v>
      </c>
      <c r="Y9" s="57">
        <v>25</v>
      </c>
      <c r="Z9" s="57">
        <v>26</v>
      </c>
      <c r="AA9" s="57">
        <v>27</v>
      </c>
      <c r="AB9" s="57">
        <v>28</v>
      </c>
      <c r="AC9" s="2">
        <v>29</v>
      </c>
      <c r="AD9" s="28">
        <v>30</v>
      </c>
      <c r="AE9" s="2">
        <v>31</v>
      </c>
      <c r="AF9" s="2">
        <v>32</v>
      </c>
    </row>
    <row r="10" spans="1:32" ht="135.75" customHeight="1" x14ac:dyDescent="0.2">
      <c r="A10" s="24" t="s">
        <v>18</v>
      </c>
      <c r="B10" s="25"/>
      <c r="C10" s="25" t="s">
        <v>0</v>
      </c>
      <c r="D10" s="25" t="s">
        <v>0</v>
      </c>
      <c r="E10" s="25" t="s">
        <v>0</v>
      </c>
      <c r="F10" s="25" t="s">
        <v>0</v>
      </c>
      <c r="G10" s="25" t="s">
        <v>0</v>
      </c>
      <c r="H10" s="25" t="s">
        <v>0</v>
      </c>
      <c r="I10" s="25" t="s">
        <v>0</v>
      </c>
      <c r="J10" s="25" t="s">
        <v>0</v>
      </c>
      <c r="K10" s="25" t="s">
        <v>0</v>
      </c>
      <c r="L10" s="53" t="s">
        <v>19</v>
      </c>
      <c r="M10" s="25" t="s">
        <v>20</v>
      </c>
      <c r="N10" s="1">
        <f t="shared" ref="N10:X10" si="0">N11+N84+N112+N123+N149+N153+N174</f>
        <v>630925.39999999991</v>
      </c>
      <c r="O10" s="1">
        <f t="shared" si="0"/>
        <v>624119.1</v>
      </c>
      <c r="P10" s="1">
        <f t="shared" si="0"/>
        <v>122735.3</v>
      </c>
      <c r="Q10" s="1">
        <f t="shared" si="0"/>
        <v>122734.7</v>
      </c>
      <c r="R10" s="1">
        <f t="shared" si="0"/>
        <v>287795.59999999998</v>
      </c>
      <c r="S10" s="1">
        <f t="shared" si="0"/>
        <v>282938.69999999995</v>
      </c>
      <c r="T10" s="1">
        <f t="shared" si="0"/>
        <v>470.7</v>
      </c>
      <c r="U10" s="1">
        <f t="shared" si="0"/>
        <v>470.29999999999995</v>
      </c>
      <c r="V10" s="1">
        <f t="shared" si="0"/>
        <v>219923.80000000002</v>
      </c>
      <c r="W10" s="1">
        <f t="shared" si="0"/>
        <v>217975.40000000002</v>
      </c>
      <c r="X10" s="1">
        <f t="shared" si="0"/>
        <v>733139.89999999991</v>
      </c>
      <c r="Y10" s="1">
        <f t="shared" ref="Y10:AB10" si="1">Y11+Y84+Y112+Y123+Y149+Y153+Y174</f>
        <v>318857.59999999998</v>
      </c>
      <c r="Z10" s="1">
        <f t="shared" si="1"/>
        <v>201153.2</v>
      </c>
      <c r="AA10" s="1">
        <f t="shared" si="1"/>
        <v>11283.5</v>
      </c>
      <c r="AB10" s="1">
        <f t="shared" si="1"/>
        <v>201445.6</v>
      </c>
      <c r="AC10" s="1">
        <f>AC11+AC84+AC112+AC123+AC149+AC153+AC174</f>
        <v>326798.60000000009</v>
      </c>
      <c r="AD10" s="1">
        <f>AD11+AD84+AD112+AD123+AD149+AD153+AD174</f>
        <v>306218.00000000006</v>
      </c>
      <c r="AE10" s="1">
        <f>AE11+AE84+AE112+AE123+AE149+AE153+AE174</f>
        <v>595081.4</v>
      </c>
      <c r="AF10" s="1" t="s">
        <v>0</v>
      </c>
    </row>
    <row r="11" spans="1:32" ht="78.75" customHeight="1" x14ac:dyDescent="0.2">
      <c r="A11" s="24" t="s">
        <v>21</v>
      </c>
      <c r="B11" s="25"/>
      <c r="C11" s="25" t="s">
        <v>0</v>
      </c>
      <c r="D11" s="25" t="s">
        <v>0</v>
      </c>
      <c r="E11" s="25" t="s">
        <v>0</v>
      </c>
      <c r="F11" s="25" t="s">
        <v>0</v>
      </c>
      <c r="G11" s="25" t="s">
        <v>0</v>
      </c>
      <c r="H11" s="25" t="s">
        <v>0</v>
      </c>
      <c r="I11" s="25" t="s">
        <v>0</v>
      </c>
      <c r="J11" s="25" t="s">
        <v>0</v>
      </c>
      <c r="K11" s="25" t="s">
        <v>0</v>
      </c>
      <c r="L11" s="53" t="s">
        <v>22</v>
      </c>
      <c r="M11" s="25" t="s">
        <v>23</v>
      </c>
      <c r="N11" s="1">
        <f t="shared" ref="N11:AE11" si="2">N12+N78</f>
        <v>263886.19999999995</v>
      </c>
      <c r="O11" s="1">
        <f t="shared" si="2"/>
        <v>263086.09999999998</v>
      </c>
      <c r="P11" s="1">
        <f t="shared" si="2"/>
        <v>119481.3</v>
      </c>
      <c r="Q11" s="1">
        <f t="shared" si="2"/>
        <v>119481.3</v>
      </c>
      <c r="R11" s="1">
        <f t="shared" si="2"/>
        <v>10796.6</v>
      </c>
      <c r="S11" s="1">
        <f t="shared" si="2"/>
        <v>10796.6</v>
      </c>
      <c r="T11" s="1">
        <f t="shared" si="2"/>
        <v>470.7</v>
      </c>
      <c r="U11" s="1">
        <f t="shared" si="2"/>
        <v>470.29999999999995</v>
      </c>
      <c r="V11" s="1">
        <f t="shared" si="2"/>
        <v>133137.60000000001</v>
      </c>
      <c r="W11" s="1">
        <f t="shared" si="2"/>
        <v>132337.9</v>
      </c>
      <c r="X11" s="1">
        <f t="shared" si="2"/>
        <v>475596.1</v>
      </c>
      <c r="Y11" s="1">
        <f t="shared" si="2"/>
        <v>316719.59999999998</v>
      </c>
      <c r="Z11" s="1">
        <f t="shared" si="2"/>
        <v>16376.2</v>
      </c>
      <c r="AA11" s="1">
        <f t="shared" si="2"/>
        <v>11283.5</v>
      </c>
      <c r="AB11" s="1">
        <f t="shared" si="2"/>
        <v>130816.8</v>
      </c>
      <c r="AC11" s="1">
        <f t="shared" si="2"/>
        <v>121369.79999999999</v>
      </c>
      <c r="AD11" s="1">
        <f t="shared" si="2"/>
        <v>125470.8</v>
      </c>
      <c r="AE11" s="1">
        <f t="shared" si="2"/>
        <v>221973.49999999997</v>
      </c>
      <c r="AF11" s="1" t="s">
        <v>0</v>
      </c>
    </row>
    <row r="12" spans="1:32" ht="63" customHeight="1" x14ac:dyDescent="0.2">
      <c r="A12" s="24" t="s">
        <v>24</v>
      </c>
      <c r="B12" s="25"/>
      <c r="C12" s="25" t="s">
        <v>0</v>
      </c>
      <c r="D12" s="25" t="s">
        <v>0</v>
      </c>
      <c r="E12" s="25" t="s">
        <v>0</v>
      </c>
      <c r="F12" s="25" t="s">
        <v>0</v>
      </c>
      <c r="G12" s="25" t="s">
        <v>0</v>
      </c>
      <c r="H12" s="25" t="s">
        <v>0</v>
      </c>
      <c r="I12" s="25" t="s">
        <v>0</v>
      </c>
      <c r="J12" s="25" t="s">
        <v>0</v>
      </c>
      <c r="K12" s="25" t="s">
        <v>0</v>
      </c>
      <c r="L12" s="53" t="s">
        <v>25</v>
      </c>
      <c r="M12" s="25" t="s">
        <v>26</v>
      </c>
      <c r="N12" s="1">
        <f t="shared" ref="N12:W12" si="3">N13+N18+N20+N26+N32+N38+N44+N47+N50+N55+N58+N62+N64+N69+N72+N75+N16</f>
        <v>167047.49999999997</v>
      </c>
      <c r="O12" s="1">
        <f t="shared" si="3"/>
        <v>166247.79999999996</v>
      </c>
      <c r="P12" s="1">
        <f t="shared" si="3"/>
        <v>25040.7</v>
      </c>
      <c r="Q12" s="1">
        <f t="shared" si="3"/>
        <v>25040.7</v>
      </c>
      <c r="R12" s="1">
        <f t="shared" si="3"/>
        <v>8869.2000000000007</v>
      </c>
      <c r="S12" s="1">
        <f t="shared" si="3"/>
        <v>8869.2000000000007</v>
      </c>
      <c r="T12" s="1">
        <f t="shared" si="3"/>
        <v>0</v>
      </c>
      <c r="U12" s="1">
        <f t="shared" si="3"/>
        <v>0</v>
      </c>
      <c r="V12" s="1">
        <f t="shared" si="3"/>
        <v>133137.60000000001</v>
      </c>
      <c r="W12" s="1">
        <f t="shared" si="3"/>
        <v>132337.9</v>
      </c>
      <c r="X12" s="1">
        <f>X13+X18+X20+X26+X32+X38+X44+X47+X50+X55+X58+X62+X64+X69+X72+X75+X16+X19</f>
        <v>475396.5</v>
      </c>
      <c r="Y12" s="1">
        <f t="shared" ref="Y12:AE12" si="4">Y13+Y18+Y20+Y26+Y32+Y38+Y44+Y47+Y50+Y55+Y58+Y62+Y64+Y69+Y72+Y75+Y16</f>
        <v>316719.59999999998</v>
      </c>
      <c r="Z12" s="1">
        <f t="shared" si="4"/>
        <v>16376.2</v>
      </c>
      <c r="AA12" s="1">
        <f t="shared" si="4"/>
        <v>11083.9</v>
      </c>
      <c r="AB12" s="1">
        <f t="shared" si="4"/>
        <v>130816.8</v>
      </c>
      <c r="AC12" s="1">
        <f t="shared" si="4"/>
        <v>121317.79999999999</v>
      </c>
      <c r="AD12" s="1">
        <f t="shared" si="4"/>
        <v>125418.8</v>
      </c>
      <c r="AE12" s="1">
        <f t="shared" si="4"/>
        <v>221921.49999999997</v>
      </c>
      <c r="AF12" s="1" t="s">
        <v>0</v>
      </c>
    </row>
    <row r="13" spans="1:32" ht="135" customHeight="1" x14ac:dyDescent="0.2">
      <c r="A13" s="91" t="s">
        <v>27</v>
      </c>
      <c r="B13" s="92">
        <v>1005</v>
      </c>
      <c r="C13" s="25" t="s">
        <v>29</v>
      </c>
      <c r="D13" s="25" t="s">
        <v>30</v>
      </c>
      <c r="E13" s="25" t="s">
        <v>31</v>
      </c>
      <c r="F13" s="25" t="s">
        <v>0</v>
      </c>
      <c r="G13" s="25" t="s">
        <v>0</v>
      </c>
      <c r="H13" s="25" t="s">
        <v>0</v>
      </c>
      <c r="I13" s="25" t="s">
        <v>529</v>
      </c>
      <c r="J13" s="26" t="s">
        <v>33</v>
      </c>
      <c r="K13" s="32">
        <v>40374</v>
      </c>
      <c r="L13" s="32" t="s">
        <v>28</v>
      </c>
      <c r="M13" s="25" t="s">
        <v>35</v>
      </c>
      <c r="N13" s="1">
        <v>534</v>
      </c>
      <c r="O13" s="1">
        <v>534</v>
      </c>
      <c r="P13" s="1"/>
      <c r="Q13" s="1"/>
      <c r="R13" s="1"/>
      <c r="S13" s="1"/>
      <c r="T13" s="1"/>
      <c r="U13" s="1"/>
      <c r="V13" s="1">
        <v>534</v>
      </c>
      <c r="W13" s="1">
        <v>534</v>
      </c>
      <c r="X13" s="1">
        <f>AB13</f>
        <v>690</v>
      </c>
      <c r="Y13" s="1"/>
      <c r="Z13" s="1"/>
      <c r="AA13" s="1"/>
      <c r="AB13" s="1">
        <v>690</v>
      </c>
      <c r="AC13" s="1">
        <v>650</v>
      </c>
      <c r="AD13" s="1">
        <v>570</v>
      </c>
      <c r="AE13" s="1">
        <v>1585</v>
      </c>
      <c r="AF13" s="1" t="s">
        <v>0</v>
      </c>
    </row>
    <row r="14" spans="1:32" ht="189" customHeight="1" x14ac:dyDescent="0.2">
      <c r="A14" s="91"/>
      <c r="B14" s="92"/>
      <c r="C14" s="25" t="s">
        <v>32</v>
      </c>
      <c r="D14" s="25" t="s">
        <v>33</v>
      </c>
      <c r="E14" s="25" t="s">
        <v>34</v>
      </c>
      <c r="F14" s="25"/>
      <c r="G14" s="25"/>
      <c r="H14" s="25"/>
      <c r="I14" s="37" t="s">
        <v>435</v>
      </c>
      <c r="J14" s="39" t="s">
        <v>33</v>
      </c>
      <c r="K14" s="41">
        <v>43641</v>
      </c>
      <c r="L14" s="41"/>
      <c r="M14" s="72" t="s">
        <v>0</v>
      </c>
      <c r="N14" s="89" t="s">
        <v>0</v>
      </c>
      <c r="O14" s="50"/>
      <c r="P14" s="50"/>
      <c r="Q14" s="50"/>
      <c r="R14" s="50"/>
      <c r="S14" s="50"/>
      <c r="T14" s="50"/>
      <c r="U14" s="50"/>
      <c r="V14" s="50"/>
      <c r="W14" s="89" t="s">
        <v>0</v>
      </c>
      <c r="X14" s="89" t="s">
        <v>0</v>
      </c>
      <c r="Y14" s="55"/>
      <c r="Z14" s="55"/>
      <c r="AA14" s="55"/>
      <c r="AB14" s="55"/>
      <c r="AC14" s="89" t="s">
        <v>0</v>
      </c>
      <c r="AD14" s="89" t="s">
        <v>0</v>
      </c>
      <c r="AE14" s="89"/>
      <c r="AF14" s="89" t="s">
        <v>0</v>
      </c>
    </row>
    <row r="15" spans="1:32" ht="197.25" customHeight="1" x14ac:dyDescent="0.2">
      <c r="A15" s="91" t="s">
        <v>0</v>
      </c>
      <c r="B15" s="92" t="s">
        <v>0</v>
      </c>
      <c r="C15" s="25" t="s">
        <v>36</v>
      </c>
      <c r="D15" s="25" t="s">
        <v>37</v>
      </c>
      <c r="E15" s="25" t="s">
        <v>38</v>
      </c>
      <c r="F15" s="25" t="s">
        <v>0</v>
      </c>
      <c r="G15" s="25" t="s">
        <v>0</v>
      </c>
      <c r="H15" s="25" t="s">
        <v>0</v>
      </c>
      <c r="I15" s="38" t="s">
        <v>528</v>
      </c>
      <c r="J15" s="38" t="s">
        <v>33</v>
      </c>
      <c r="K15" s="32">
        <v>42795</v>
      </c>
      <c r="L15" s="48"/>
      <c r="M15" s="74"/>
      <c r="N15" s="90"/>
      <c r="O15" s="51"/>
      <c r="P15" s="51"/>
      <c r="Q15" s="51"/>
      <c r="R15" s="51"/>
      <c r="S15" s="51"/>
      <c r="T15" s="51"/>
      <c r="U15" s="51"/>
      <c r="V15" s="51"/>
      <c r="W15" s="90"/>
      <c r="X15" s="90"/>
      <c r="Y15" s="56"/>
      <c r="Z15" s="56"/>
      <c r="AA15" s="56"/>
      <c r="AB15" s="56"/>
      <c r="AC15" s="90"/>
      <c r="AD15" s="90"/>
      <c r="AE15" s="90"/>
      <c r="AF15" s="90"/>
    </row>
    <row r="16" spans="1:32" ht="159" customHeight="1" x14ac:dyDescent="0.2">
      <c r="A16" s="77" t="s">
        <v>515</v>
      </c>
      <c r="B16" s="72">
        <v>1007</v>
      </c>
      <c r="C16" s="65" t="s">
        <v>29</v>
      </c>
      <c r="D16" s="65" t="s">
        <v>526</v>
      </c>
      <c r="E16" s="65" t="s">
        <v>31</v>
      </c>
      <c r="F16" s="57" t="s">
        <v>527</v>
      </c>
      <c r="G16" s="57"/>
      <c r="H16" s="57"/>
      <c r="I16" s="57" t="s">
        <v>530</v>
      </c>
      <c r="J16" s="57" t="s">
        <v>33</v>
      </c>
      <c r="K16" s="32">
        <v>42325</v>
      </c>
      <c r="L16" s="60" t="s">
        <v>518</v>
      </c>
      <c r="M16" s="57" t="s">
        <v>39</v>
      </c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>
        <f>Y16+Z16+AA16+AB16</f>
        <v>249959.09999999998</v>
      </c>
      <c r="Y16" s="56">
        <v>230544.3</v>
      </c>
      <c r="Z16" s="56">
        <v>4705</v>
      </c>
      <c r="AA16" s="56">
        <f>11083.9</f>
        <v>11083.9</v>
      </c>
      <c r="AB16" s="56">
        <f>3390.4+235.5</f>
        <v>3625.9</v>
      </c>
      <c r="AC16" s="56">
        <f>2669.9</f>
        <v>2669.9</v>
      </c>
      <c r="AD16" s="56">
        <f>2831.6</f>
        <v>2831.6</v>
      </c>
      <c r="AE16" s="56">
        <v>7901.3</v>
      </c>
      <c r="AF16" s="56"/>
    </row>
    <row r="17" spans="1:32" ht="108.75" customHeight="1" x14ac:dyDescent="0.2">
      <c r="A17" s="78"/>
      <c r="B17" s="74"/>
      <c r="C17" s="70"/>
      <c r="D17" s="70"/>
      <c r="E17" s="70"/>
      <c r="F17" s="70"/>
      <c r="G17" s="70"/>
      <c r="H17" s="70"/>
      <c r="I17" s="70" t="s">
        <v>531</v>
      </c>
      <c r="J17" s="70" t="s">
        <v>315</v>
      </c>
      <c r="K17" s="32">
        <v>41638</v>
      </c>
      <c r="L17" s="71"/>
      <c r="M17" s="70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68"/>
    </row>
    <row r="18" spans="1:32" ht="162" customHeight="1" x14ac:dyDescent="0.2">
      <c r="A18" s="24" t="s">
        <v>40</v>
      </c>
      <c r="B18" s="25">
        <v>1014</v>
      </c>
      <c r="C18" s="25" t="s">
        <v>29</v>
      </c>
      <c r="D18" s="25" t="s">
        <v>41</v>
      </c>
      <c r="E18" s="25" t="s">
        <v>31</v>
      </c>
      <c r="F18" s="25" t="s">
        <v>0</v>
      </c>
      <c r="G18" s="25" t="s">
        <v>0</v>
      </c>
      <c r="H18" s="25" t="s">
        <v>0</v>
      </c>
      <c r="I18" s="25" t="s">
        <v>436</v>
      </c>
      <c r="J18" s="25" t="s">
        <v>33</v>
      </c>
      <c r="K18" s="32">
        <v>41624</v>
      </c>
      <c r="L18" s="32" t="s">
        <v>493</v>
      </c>
      <c r="M18" s="15" t="s">
        <v>416</v>
      </c>
      <c r="N18" s="1">
        <v>45</v>
      </c>
      <c r="O18" s="1">
        <v>45</v>
      </c>
      <c r="P18" s="1"/>
      <c r="Q18" s="1"/>
      <c r="R18" s="1"/>
      <c r="S18" s="1"/>
      <c r="T18" s="1"/>
      <c r="U18" s="1"/>
      <c r="V18" s="1">
        <v>45</v>
      </c>
      <c r="W18" s="1">
        <v>45</v>
      </c>
      <c r="X18" s="1">
        <f>AB18</f>
        <v>45</v>
      </c>
      <c r="Y18" s="1"/>
      <c r="Z18" s="1"/>
      <c r="AA18" s="1"/>
      <c r="AB18" s="1">
        <v>45</v>
      </c>
      <c r="AC18" s="1">
        <v>45</v>
      </c>
      <c r="AD18" s="1">
        <v>45</v>
      </c>
      <c r="AE18" s="1">
        <v>45</v>
      </c>
      <c r="AF18" s="1"/>
    </row>
    <row r="19" spans="1:32" ht="188.25" customHeight="1" x14ac:dyDescent="0.2">
      <c r="A19" s="63" t="s">
        <v>516</v>
      </c>
      <c r="B19" s="61">
        <v>1018</v>
      </c>
      <c r="C19" s="70" t="s">
        <v>29</v>
      </c>
      <c r="D19" s="70" t="s">
        <v>532</v>
      </c>
      <c r="E19" s="70" t="s">
        <v>31</v>
      </c>
      <c r="F19" s="65"/>
      <c r="G19" s="65"/>
      <c r="H19" s="65"/>
      <c r="I19" s="65" t="s">
        <v>533</v>
      </c>
      <c r="J19" s="65" t="s">
        <v>33</v>
      </c>
      <c r="K19" s="32">
        <v>42984</v>
      </c>
      <c r="L19" s="32" t="s">
        <v>517</v>
      </c>
      <c r="M19" s="65" t="s">
        <v>145</v>
      </c>
      <c r="N19" s="1"/>
      <c r="O19" s="1"/>
      <c r="P19" s="1"/>
      <c r="Q19" s="1"/>
      <c r="R19" s="1"/>
      <c r="S19" s="1"/>
      <c r="T19" s="1"/>
      <c r="U19" s="1"/>
      <c r="V19" s="1"/>
      <c r="W19" s="1"/>
      <c r="X19" s="1">
        <f>AB19</f>
        <v>400</v>
      </c>
      <c r="Y19" s="1"/>
      <c r="Z19" s="1"/>
      <c r="AA19" s="1"/>
      <c r="AB19" s="1">
        <v>400</v>
      </c>
      <c r="AC19" s="1"/>
      <c r="AD19" s="1"/>
      <c r="AE19" s="1"/>
      <c r="AF19" s="1"/>
    </row>
    <row r="20" spans="1:32" ht="87.75" customHeight="1" x14ac:dyDescent="0.2">
      <c r="A20" s="77" t="s">
        <v>42</v>
      </c>
      <c r="B20" s="72">
        <v>1019</v>
      </c>
      <c r="C20" s="25" t="s">
        <v>44</v>
      </c>
      <c r="D20" s="25" t="s">
        <v>45</v>
      </c>
      <c r="E20" s="25" t="s">
        <v>46</v>
      </c>
      <c r="F20" s="25" t="s">
        <v>0</v>
      </c>
      <c r="G20" s="25" t="s">
        <v>0</v>
      </c>
      <c r="H20" s="25" t="s">
        <v>0</v>
      </c>
      <c r="I20" s="25" t="s">
        <v>384</v>
      </c>
      <c r="J20" s="25" t="s">
        <v>389</v>
      </c>
      <c r="K20" s="32">
        <v>38717</v>
      </c>
      <c r="L20" s="32" t="s">
        <v>43</v>
      </c>
      <c r="M20" s="25" t="s">
        <v>47</v>
      </c>
      <c r="N20" s="1">
        <f>R20+V20</f>
        <v>23227</v>
      </c>
      <c r="O20" s="1">
        <f>21529.9+1090.4+403.3</f>
        <v>23023.600000000002</v>
      </c>
      <c r="P20" s="1"/>
      <c r="Q20" s="1"/>
      <c r="R20" s="1">
        <v>1090.4000000000001</v>
      </c>
      <c r="S20" s="1">
        <v>1090.4000000000001</v>
      </c>
      <c r="T20" s="1"/>
      <c r="U20" s="1"/>
      <c r="V20" s="1">
        <f>21733.3+403.3</f>
        <v>22136.6</v>
      </c>
      <c r="W20" s="1">
        <f>21529.9+403.3</f>
        <v>21933.200000000001</v>
      </c>
      <c r="X20" s="1">
        <f>Y20+Z20+AA20+AB20</f>
        <v>20612.599999999999</v>
      </c>
      <c r="Y20" s="1"/>
      <c r="Z20" s="1"/>
      <c r="AA20" s="1"/>
      <c r="AB20" s="1">
        <f>20612.6</f>
        <v>20612.599999999999</v>
      </c>
      <c r="AC20" s="1">
        <f>15612.8</f>
        <v>15612.8</v>
      </c>
      <c r="AD20" s="1">
        <f>15924.1</f>
        <v>15924.1</v>
      </c>
      <c r="AE20" s="1">
        <f>29582.1+15+42.2</f>
        <v>29639.3</v>
      </c>
      <c r="AF20" s="1" t="s">
        <v>0</v>
      </c>
    </row>
    <row r="21" spans="1:32" ht="217.5" customHeight="1" x14ac:dyDescent="0.2">
      <c r="A21" s="88"/>
      <c r="B21" s="73"/>
      <c r="C21" s="25" t="s">
        <v>29</v>
      </c>
      <c r="D21" s="25" t="s">
        <v>48</v>
      </c>
      <c r="E21" s="25" t="s">
        <v>31</v>
      </c>
      <c r="F21" s="25" t="s">
        <v>0</v>
      </c>
      <c r="G21" s="25" t="s">
        <v>0</v>
      </c>
      <c r="H21" s="25" t="s">
        <v>0</v>
      </c>
      <c r="I21" s="26" t="s">
        <v>415</v>
      </c>
      <c r="J21" s="25" t="s">
        <v>437</v>
      </c>
      <c r="K21" s="32">
        <v>42370</v>
      </c>
      <c r="L21" s="32"/>
      <c r="M21" s="25" t="s">
        <v>0</v>
      </c>
      <c r="N21" s="1" t="s">
        <v>0</v>
      </c>
      <c r="O21" s="1"/>
      <c r="P21" s="1"/>
      <c r="Q21" s="1"/>
      <c r="R21" s="1"/>
      <c r="S21" s="1"/>
      <c r="T21" s="1"/>
      <c r="U21" s="1"/>
      <c r="V21" s="1"/>
      <c r="W21" s="1" t="s">
        <v>0</v>
      </c>
      <c r="X21" s="1" t="s">
        <v>0</v>
      </c>
      <c r="Y21" s="1"/>
      <c r="Z21" s="1"/>
      <c r="AA21" s="1"/>
      <c r="AB21" s="1"/>
      <c r="AC21" s="1" t="s">
        <v>0</v>
      </c>
      <c r="AD21" s="1" t="s">
        <v>0</v>
      </c>
      <c r="AE21" s="1"/>
      <c r="AF21" s="1" t="s">
        <v>0</v>
      </c>
    </row>
    <row r="22" spans="1:32" ht="148.5" customHeight="1" x14ac:dyDescent="0.2">
      <c r="A22" s="88"/>
      <c r="B22" s="73"/>
      <c r="C22" s="66" t="s">
        <v>49</v>
      </c>
      <c r="D22" s="66" t="s">
        <v>33</v>
      </c>
      <c r="E22" s="72" t="s">
        <v>50</v>
      </c>
      <c r="F22" s="72" t="s">
        <v>535</v>
      </c>
      <c r="G22" s="72" t="s">
        <v>33</v>
      </c>
      <c r="H22" s="75">
        <v>44099</v>
      </c>
      <c r="I22" s="25" t="s">
        <v>426</v>
      </c>
      <c r="J22" s="25" t="s">
        <v>33</v>
      </c>
      <c r="K22" s="32">
        <v>42754</v>
      </c>
      <c r="L22" s="32"/>
      <c r="M22" s="25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2" ht="219" customHeight="1" x14ac:dyDescent="0.2">
      <c r="A23" s="88"/>
      <c r="B23" s="93"/>
      <c r="C23" s="79"/>
      <c r="D23" s="80"/>
      <c r="E23" s="73"/>
      <c r="F23" s="73"/>
      <c r="G23" s="73"/>
      <c r="H23" s="73"/>
      <c r="I23" s="35" t="s">
        <v>462</v>
      </c>
      <c r="J23" s="35" t="s">
        <v>33</v>
      </c>
      <c r="K23" s="32" t="s">
        <v>534</v>
      </c>
      <c r="L23" s="32"/>
      <c r="M23" s="35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2" ht="151.5" customHeight="1" x14ac:dyDescent="0.2">
      <c r="A24" s="88"/>
      <c r="B24" s="93"/>
      <c r="C24" s="79"/>
      <c r="D24" s="80"/>
      <c r="E24" s="73"/>
      <c r="F24" s="73"/>
      <c r="G24" s="73"/>
      <c r="H24" s="73"/>
      <c r="I24" s="38" t="s">
        <v>536</v>
      </c>
      <c r="J24" s="38" t="s">
        <v>33</v>
      </c>
      <c r="K24" s="32">
        <v>41607</v>
      </c>
      <c r="L24" s="32"/>
      <c r="M24" s="38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2" ht="211.5" customHeight="1" x14ac:dyDescent="0.2">
      <c r="A25" s="78"/>
      <c r="B25" s="94"/>
      <c r="C25" s="79"/>
      <c r="D25" s="81"/>
      <c r="E25" s="74"/>
      <c r="F25" s="74"/>
      <c r="G25" s="74"/>
      <c r="H25" s="74"/>
      <c r="I25" s="35" t="s">
        <v>461</v>
      </c>
      <c r="J25" s="35" t="s">
        <v>33</v>
      </c>
      <c r="K25" s="32">
        <v>44194</v>
      </c>
      <c r="L25" s="32"/>
      <c r="M25" s="35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2" ht="93" customHeight="1" x14ac:dyDescent="0.2">
      <c r="A26" s="91" t="s">
        <v>51</v>
      </c>
      <c r="B26" s="92">
        <v>1020</v>
      </c>
      <c r="C26" s="67" t="s">
        <v>44</v>
      </c>
      <c r="D26" s="25" t="s">
        <v>45</v>
      </c>
      <c r="E26" s="25" t="s">
        <v>46</v>
      </c>
      <c r="F26" s="25" t="s">
        <v>0</v>
      </c>
      <c r="G26" s="25" t="s">
        <v>0</v>
      </c>
      <c r="H26" s="25" t="s">
        <v>0</v>
      </c>
      <c r="I26" s="25" t="s">
        <v>384</v>
      </c>
      <c r="J26" s="25" t="s">
        <v>389</v>
      </c>
      <c r="K26" s="32">
        <v>38717</v>
      </c>
      <c r="L26" s="32" t="s">
        <v>52</v>
      </c>
      <c r="M26" s="25" t="s">
        <v>53</v>
      </c>
      <c r="N26" s="1">
        <f>P26+R26+V26</f>
        <v>45503</v>
      </c>
      <c r="O26" s="1">
        <f>Q26+S26+W26</f>
        <v>45162.6</v>
      </c>
      <c r="P26" s="1">
        <f>7377.9+8654.9+2132.8</f>
        <v>18165.599999999999</v>
      </c>
      <c r="Q26" s="1">
        <f>7377.9+8654.9+2132.8</f>
        <v>18165.599999999999</v>
      </c>
      <c r="R26" s="1">
        <f>1843.6+43.5+5081.1</f>
        <v>6968.2000000000007</v>
      </c>
      <c r="S26" s="1">
        <f>1843.6+43.5+5081.1</f>
        <v>6968.2000000000007</v>
      </c>
      <c r="T26" s="1"/>
      <c r="U26" s="1"/>
      <c r="V26" s="1">
        <f>2062.9+114.6+1879.3+10.1+16117.5+96.8+46.5+15+23+3.5</f>
        <v>20369.2</v>
      </c>
      <c r="W26" s="1">
        <f>2062.3+10.1+1879.3+114.6+15777.8+96.8+46.5+15+23+3.4</f>
        <v>20028.8</v>
      </c>
      <c r="X26" s="1">
        <f>Y26+Z26+AA26+AB26</f>
        <v>111922.8</v>
      </c>
      <c r="Y26" s="1">
        <f>8372.4+58921.3+3485+8652.8</f>
        <v>79431.5</v>
      </c>
      <c r="Z26" s="1">
        <f>1353.2+9591.8+71.1</f>
        <v>11016.1</v>
      </c>
      <c r="AA26" s="1"/>
      <c r="AB26" s="1">
        <f>9.7+68.6+187.2+17360.8+88.1+732.8+3000+28</f>
        <v>21475.199999999997</v>
      </c>
      <c r="AC26" s="1">
        <f>9301.7+11815.7+48+78.8+100+8652.8</f>
        <v>29997</v>
      </c>
      <c r="AD26" s="1">
        <f>9573.8+12116.9+48+78.8+100+8915.9</f>
        <v>30833.399999999994</v>
      </c>
      <c r="AE26" s="1">
        <f>9263.1+22114.3+179.5+17458.2</f>
        <v>49015.100000000006</v>
      </c>
      <c r="AF26" s="1" t="s">
        <v>0</v>
      </c>
    </row>
    <row r="27" spans="1:32" ht="226.5" customHeight="1" x14ac:dyDescent="0.2">
      <c r="A27" s="91"/>
      <c r="B27" s="92"/>
      <c r="C27" s="72" t="s">
        <v>29</v>
      </c>
      <c r="D27" s="72" t="s">
        <v>48</v>
      </c>
      <c r="E27" s="72" t="s">
        <v>31</v>
      </c>
      <c r="F27" s="72" t="s">
        <v>0</v>
      </c>
      <c r="G27" s="72" t="s">
        <v>0</v>
      </c>
      <c r="H27" s="72" t="s">
        <v>0</v>
      </c>
      <c r="I27" s="38" t="s">
        <v>462</v>
      </c>
      <c r="J27" s="38" t="s">
        <v>33</v>
      </c>
      <c r="K27" s="32" t="s">
        <v>538</v>
      </c>
      <c r="L27" s="32"/>
      <c r="M27" s="38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2" ht="150.75" customHeight="1" x14ac:dyDescent="0.2">
      <c r="A28" s="91"/>
      <c r="B28" s="92"/>
      <c r="C28" s="73"/>
      <c r="D28" s="73"/>
      <c r="E28" s="73"/>
      <c r="F28" s="73"/>
      <c r="G28" s="73"/>
      <c r="H28" s="73"/>
      <c r="I28" s="70" t="s">
        <v>536</v>
      </c>
      <c r="J28" s="70" t="s">
        <v>33</v>
      </c>
      <c r="K28" s="32">
        <v>41607</v>
      </c>
      <c r="L28" s="32"/>
      <c r="M28" s="70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  <row r="29" spans="1:32" ht="291" customHeight="1" x14ac:dyDescent="0.2">
      <c r="A29" s="91"/>
      <c r="B29" s="92"/>
      <c r="C29" s="73"/>
      <c r="D29" s="73"/>
      <c r="E29" s="73"/>
      <c r="F29" s="73"/>
      <c r="G29" s="73"/>
      <c r="H29" s="73"/>
      <c r="I29" s="70" t="s">
        <v>537</v>
      </c>
      <c r="J29" s="70" t="s">
        <v>33</v>
      </c>
      <c r="K29" s="32">
        <v>44104</v>
      </c>
      <c r="L29" s="32"/>
      <c r="M29" s="38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</row>
    <row r="30" spans="1:32" ht="207" customHeight="1" x14ac:dyDescent="0.2">
      <c r="A30" s="91"/>
      <c r="B30" s="92"/>
      <c r="C30" s="73"/>
      <c r="D30" s="73"/>
      <c r="E30" s="73"/>
      <c r="F30" s="73"/>
      <c r="G30" s="73"/>
      <c r="H30" s="73"/>
      <c r="I30" s="38" t="s">
        <v>461</v>
      </c>
      <c r="J30" s="38" t="s">
        <v>33</v>
      </c>
      <c r="K30" s="32">
        <v>44194</v>
      </c>
      <c r="L30" s="32"/>
      <c r="M30" s="38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</row>
    <row r="31" spans="1:32" ht="219.75" customHeight="1" x14ac:dyDescent="0.2">
      <c r="A31" s="91" t="s">
        <v>0</v>
      </c>
      <c r="B31" s="92"/>
      <c r="C31" s="74"/>
      <c r="D31" s="74"/>
      <c r="E31" s="74"/>
      <c r="F31" s="74"/>
      <c r="G31" s="74"/>
      <c r="H31" s="74"/>
      <c r="I31" s="25" t="s">
        <v>383</v>
      </c>
      <c r="J31" s="26" t="s">
        <v>437</v>
      </c>
      <c r="K31" s="32">
        <v>42370</v>
      </c>
      <c r="L31" s="32"/>
      <c r="M31" s="25" t="s">
        <v>0</v>
      </c>
      <c r="N31" s="1" t="s">
        <v>0</v>
      </c>
      <c r="O31" s="1"/>
      <c r="P31" s="1"/>
      <c r="Q31" s="1"/>
      <c r="R31" s="1"/>
      <c r="S31" s="1"/>
      <c r="T31" s="1"/>
      <c r="U31" s="1"/>
      <c r="V31" s="1"/>
      <c r="W31" s="1" t="s">
        <v>0</v>
      </c>
      <c r="X31" s="1" t="s">
        <v>0</v>
      </c>
      <c r="Y31" s="1"/>
      <c r="Z31" s="1"/>
      <c r="AA31" s="1"/>
      <c r="AB31" s="1"/>
      <c r="AC31" s="1" t="s">
        <v>0</v>
      </c>
      <c r="AD31" s="1" t="s">
        <v>0</v>
      </c>
      <c r="AE31" s="1"/>
      <c r="AF31" s="1" t="s">
        <v>0</v>
      </c>
    </row>
    <row r="32" spans="1:32" ht="87" customHeight="1" x14ac:dyDescent="0.2">
      <c r="A32" s="91" t="s">
        <v>54</v>
      </c>
      <c r="B32" s="92">
        <v>1021</v>
      </c>
      <c r="C32" s="25" t="s">
        <v>44</v>
      </c>
      <c r="D32" s="25" t="s">
        <v>45</v>
      </c>
      <c r="E32" s="25" t="s">
        <v>46</v>
      </c>
      <c r="F32" s="25" t="s">
        <v>0</v>
      </c>
      <c r="G32" s="25" t="s">
        <v>0</v>
      </c>
      <c r="H32" s="25" t="s">
        <v>0</v>
      </c>
      <c r="I32" s="70" t="s">
        <v>384</v>
      </c>
      <c r="J32" s="70" t="s">
        <v>389</v>
      </c>
      <c r="K32" s="32">
        <v>38717</v>
      </c>
      <c r="L32" s="32" t="s">
        <v>55</v>
      </c>
      <c r="M32" s="25" t="s">
        <v>53</v>
      </c>
      <c r="N32" s="1">
        <f>P32+R32+V32</f>
        <v>11177</v>
      </c>
      <c r="O32" s="1">
        <f>Q32+S32+W32</f>
        <v>11177</v>
      </c>
      <c r="P32" s="1">
        <f>3822.9+844.3</f>
        <v>4667.2</v>
      </c>
      <c r="Q32" s="1">
        <f>3822.9+844.3</f>
        <v>4667.2</v>
      </c>
      <c r="R32" s="1">
        <f>211.9</f>
        <v>211.9</v>
      </c>
      <c r="S32" s="1">
        <f>211.9</f>
        <v>211.9</v>
      </c>
      <c r="T32" s="1"/>
      <c r="U32" s="1"/>
      <c r="V32" s="1">
        <f>130+0.2+5890.6+277.1</f>
        <v>6297.9000000000005</v>
      </c>
      <c r="W32" s="1">
        <f>130+0.2+277.1+5890.6</f>
        <v>6297.9000000000005</v>
      </c>
      <c r="X32" s="1">
        <f>Y32+Z32+AA32+AB32</f>
        <v>10716.9</v>
      </c>
      <c r="Y32" s="1">
        <f>920.9+3752</f>
        <v>4672.8999999999996</v>
      </c>
      <c r="Z32" s="1">
        <v>148.9</v>
      </c>
      <c r="AA32" s="1"/>
      <c r="AB32" s="1">
        <f>1.1+5894</f>
        <v>5895.1</v>
      </c>
      <c r="AC32" s="1">
        <f>4342.4+3752+986.8</f>
        <v>9081.1999999999989</v>
      </c>
      <c r="AD32" s="1">
        <f>4455.5+3866.1+1003.6</f>
        <v>9325.2000000000007</v>
      </c>
      <c r="AE32" s="1">
        <f>4017.3+9590.8+1939.8</f>
        <v>15547.899999999998</v>
      </c>
      <c r="AF32" s="1" t="s">
        <v>0</v>
      </c>
    </row>
    <row r="33" spans="1:32" ht="219.75" customHeight="1" x14ac:dyDescent="0.2">
      <c r="A33" s="91"/>
      <c r="B33" s="92"/>
      <c r="C33" s="72" t="s">
        <v>29</v>
      </c>
      <c r="D33" s="72" t="s">
        <v>48</v>
      </c>
      <c r="E33" s="72" t="s">
        <v>31</v>
      </c>
      <c r="F33" s="72" t="s">
        <v>0</v>
      </c>
      <c r="G33" s="72" t="s">
        <v>0</v>
      </c>
      <c r="H33" s="72" t="s">
        <v>0</v>
      </c>
      <c r="I33" s="70" t="s">
        <v>462</v>
      </c>
      <c r="J33" s="70" t="s">
        <v>33</v>
      </c>
      <c r="K33" s="32" t="s">
        <v>538</v>
      </c>
      <c r="L33" s="32"/>
      <c r="M33" s="70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</row>
    <row r="34" spans="1:32" ht="145.5" customHeight="1" x14ac:dyDescent="0.2">
      <c r="A34" s="91"/>
      <c r="B34" s="92"/>
      <c r="C34" s="73"/>
      <c r="D34" s="73"/>
      <c r="E34" s="73"/>
      <c r="F34" s="73"/>
      <c r="G34" s="73"/>
      <c r="H34" s="73"/>
      <c r="I34" s="70" t="s">
        <v>536</v>
      </c>
      <c r="J34" s="70" t="s">
        <v>33</v>
      </c>
      <c r="K34" s="32">
        <v>41607</v>
      </c>
      <c r="L34" s="32"/>
      <c r="M34" s="70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 ht="168.75" customHeight="1" x14ac:dyDescent="0.2">
      <c r="A35" s="91"/>
      <c r="B35" s="92"/>
      <c r="C35" s="73"/>
      <c r="D35" s="73"/>
      <c r="E35" s="73"/>
      <c r="F35" s="73"/>
      <c r="G35" s="73"/>
      <c r="H35" s="73"/>
      <c r="I35" s="70" t="s">
        <v>537</v>
      </c>
      <c r="J35" s="70" t="s">
        <v>33</v>
      </c>
      <c r="K35" s="32">
        <v>44104</v>
      </c>
      <c r="L35" s="32"/>
      <c r="M35" s="70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 ht="206.25" customHeight="1" x14ac:dyDescent="0.2">
      <c r="A36" s="91"/>
      <c r="B36" s="92"/>
      <c r="C36" s="73"/>
      <c r="D36" s="73"/>
      <c r="E36" s="73"/>
      <c r="F36" s="73"/>
      <c r="G36" s="73"/>
      <c r="H36" s="73"/>
      <c r="I36" s="70" t="s">
        <v>461</v>
      </c>
      <c r="J36" s="70" t="s">
        <v>33</v>
      </c>
      <c r="K36" s="32">
        <v>44194</v>
      </c>
      <c r="L36" s="32"/>
      <c r="M36" s="70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 ht="227.25" customHeight="1" x14ac:dyDescent="0.2">
      <c r="A37" s="91" t="s">
        <v>0</v>
      </c>
      <c r="B37" s="92" t="s">
        <v>0</v>
      </c>
      <c r="C37" s="74"/>
      <c r="D37" s="74"/>
      <c r="E37" s="74"/>
      <c r="F37" s="74"/>
      <c r="G37" s="74"/>
      <c r="H37" s="74"/>
      <c r="I37" s="70" t="s">
        <v>383</v>
      </c>
      <c r="J37" s="70" t="s">
        <v>437</v>
      </c>
      <c r="K37" s="32">
        <v>42370</v>
      </c>
      <c r="L37" s="32"/>
      <c r="M37" s="25" t="s">
        <v>0</v>
      </c>
      <c r="N37" s="1"/>
      <c r="O37" s="1"/>
      <c r="P37" s="1"/>
      <c r="Q37" s="1"/>
      <c r="R37" s="1"/>
      <c r="S37" s="1"/>
      <c r="T37" s="1"/>
      <c r="U37" s="1"/>
      <c r="V37" s="1"/>
      <c r="W37" s="1" t="s">
        <v>0</v>
      </c>
      <c r="X37" s="1" t="s">
        <v>0</v>
      </c>
      <c r="Y37" s="1"/>
      <c r="Z37" s="1"/>
      <c r="AA37" s="1"/>
      <c r="AB37" s="1"/>
      <c r="AC37" s="1" t="s">
        <v>0</v>
      </c>
      <c r="AD37" s="1" t="s">
        <v>0</v>
      </c>
      <c r="AE37" s="1"/>
      <c r="AF37" s="1" t="s">
        <v>0</v>
      </c>
    </row>
    <row r="38" spans="1:32" ht="90.75" customHeight="1" x14ac:dyDescent="0.2">
      <c r="A38" s="91" t="s">
        <v>56</v>
      </c>
      <c r="B38" s="92">
        <v>1022</v>
      </c>
      <c r="C38" s="25" t="s">
        <v>44</v>
      </c>
      <c r="D38" s="25" t="s">
        <v>45</v>
      </c>
      <c r="E38" s="25" t="s">
        <v>46</v>
      </c>
      <c r="F38" s="25" t="s">
        <v>0</v>
      </c>
      <c r="G38" s="25" t="s">
        <v>0</v>
      </c>
      <c r="H38" s="25" t="s">
        <v>0</v>
      </c>
      <c r="I38" s="25" t="s">
        <v>384</v>
      </c>
      <c r="J38" s="25" t="s">
        <v>389</v>
      </c>
      <c r="K38" s="32">
        <v>38717</v>
      </c>
      <c r="L38" s="32" t="s">
        <v>57</v>
      </c>
      <c r="M38" s="25" t="s">
        <v>58</v>
      </c>
      <c r="N38" s="1">
        <v>39468.800000000003</v>
      </c>
      <c r="O38" s="1">
        <v>39429.599999999999</v>
      </c>
      <c r="P38" s="1"/>
      <c r="Q38" s="1"/>
      <c r="R38" s="1"/>
      <c r="S38" s="1"/>
      <c r="T38" s="1"/>
      <c r="U38" s="1"/>
      <c r="V38" s="1">
        <v>39468.800000000003</v>
      </c>
      <c r="W38" s="1">
        <v>39429.599999999999</v>
      </c>
      <c r="X38" s="1">
        <f>Y38+Z38+AA38+AB38</f>
        <v>39278.1</v>
      </c>
      <c r="Y38" s="1"/>
      <c r="Z38" s="1"/>
      <c r="AA38" s="1"/>
      <c r="AB38" s="1">
        <f>24011.3+14498.7+768.1</f>
        <v>39278.1</v>
      </c>
      <c r="AC38" s="1">
        <f>18313.3+10746.1</f>
        <v>29059.4</v>
      </c>
      <c r="AD38" s="1">
        <f>19229.8+9274.2</f>
        <v>28504</v>
      </c>
      <c r="AE38" s="1">
        <f>36766.6+6134+57.3+12054.8</f>
        <v>55012.7</v>
      </c>
      <c r="AF38" s="1" t="s">
        <v>0</v>
      </c>
    </row>
    <row r="39" spans="1:32" ht="225" customHeight="1" x14ac:dyDescent="0.2">
      <c r="A39" s="91"/>
      <c r="B39" s="92"/>
      <c r="C39" s="72" t="s">
        <v>29</v>
      </c>
      <c r="D39" s="72" t="s">
        <v>48</v>
      </c>
      <c r="E39" s="72" t="s">
        <v>31</v>
      </c>
      <c r="F39" s="72" t="s">
        <v>0</v>
      </c>
      <c r="G39" s="72" t="s">
        <v>0</v>
      </c>
      <c r="H39" s="72" t="s">
        <v>0</v>
      </c>
      <c r="I39" s="26" t="s">
        <v>383</v>
      </c>
      <c r="J39" s="26" t="s">
        <v>437</v>
      </c>
      <c r="K39" s="32">
        <v>42370</v>
      </c>
      <c r="L39" s="32"/>
      <c r="M39" s="26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 ht="195" customHeight="1" x14ac:dyDescent="0.2">
      <c r="A40" s="91"/>
      <c r="B40" s="92"/>
      <c r="C40" s="73"/>
      <c r="D40" s="73"/>
      <c r="E40" s="73"/>
      <c r="F40" s="73"/>
      <c r="G40" s="73"/>
      <c r="H40" s="73"/>
      <c r="I40" s="38" t="s">
        <v>464</v>
      </c>
      <c r="J40" s="38" t="s">
        <v>33</v>
      </c>
      <c r="K40" s="32" t="s">
        <v>465</v>
      </c>
      <c r="L40" s="32"/>
      <c r="M40" s="38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 ht="183" customHeight="1" x14ac:dyDescent="0.2">
      <c r="A41" s="91"/>
      <c r="B41" s="92"/>
      <c r="C41" s="73"/>
      <c r="D41" s="73"/>
      <c r="E41" s="73"/>
      <c r="F41" s="73"/>
      <c r="G41" s="73"/>
      <c r="H41" s="73"/>
      <c r="I41" s="26" t="s">
        <v>438</v>
      </c>
      <c r="J41" s="26" t="s">
        <v>439</v>
      </c>
      <c r="K41" s="32">
        <v>43648</v>
      </c>
      <c r="L41" s="32"/>
      <c r="M41" s="26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 ht="208.5" customHeight="1" x14ac:dyDescent="0.2">
      <c r="A42" s="91"/>
      <c r="B42" s="92"/>
      <c r="C42" s="73"/>
      <c r="D42" s="73"/>
      <c r="E42" s="73"/>
      <c r="F42" s="73"/>
      <c r="G42" s="73"/>
      <c r="H42" s="73"/>
      <c r="I42" s="38" t="s">
        <v>461</v>
      </c>
      <c r="J42" s="38" t="s">
        <v>33</v>
      </c>
      <c r="K42" s="32">
        <v>44194</v>
      </c>
      <c r="L42" s="32"/>
      <c r="M42" s="38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 ht="162" customHeight="1" x14ac:dyDescent="0.2">
      <c r="A43" s="91" t="s">
        <v>0</v>
      </c>
      <c r="B43" s="92"/>
      <c r="C43" s="74"/>
      <c r="D43" s="74"/>
      <c r="E43" s="74"/>
      <c r="F43" s="74"/>
      <c r="G43" s="74"/>
      <c r="H43" s="74"/>
      <c r="I43" s="25" t="s">
        <v>440</v>
      </c>
      <c r="J43" s="26" t="s">
        <v>33</v>
      </c>
      <c r="K43" s="32">
        <v>41607</v>
      </c>
      <c r="L43" s="32"/>
      <c r="M43" s="25" t="s">
        <v>0</v>
      </c>
      <c r="N43" s="1"/>
      <c r="O43" s="1"/>
      <c r="P43" s="1"/>
      <c r="Q43" s="1"/>
      <c r="R43" s="1"/>
      <c r="S43" s="1"/>
      <c r="T43" s="1"/>
      <c r="U43" s="1"/>
      <c r="V43" s="1"/>
      <c r="W43" s="1" t="s">
        <v>0</v>
      </c>
      <c r="X43" s="1" t="s">
        <v>0</v>
      </c>
      <c r="Y43" s="1"/>
      <c r="Z43" s="1"/>
      <c r="AA43" s="1"/>
      <c r="AB43" s="1"/>
      <c r="AC43" s="1" t="s">
        <v>0</v>
      </c>
      <c r="AD43" s="1" t="s">
        <v>0</v>
      </c>
      <c r="AE43" s="1"/>
      <c r="AF43" s="1" t="s">
        <v>0</v>
      </c>
    </row>
    <row r="44" spans="1:32" ht="90" customHeight="1" x14ac:dyDescent="0.2">
      <c r="A44" s="77" t="s">
        <v>60</v>
      </c>
      <c r="B44" s="72">
        <v>1024</v>
      </c>
      <c r="C44" s="25" t="s">
        <v>44</v>
      </c>
      <c r="D44" s="25" t="s">
        <v>45</v>
      </c>
      <c r="E44" s="25" t="s">
        <v>46</v>
      </c>
      <c r="F44" s="25" t="s">
        <v>0</v>
      </c>
      <c r="G44" s="25" t="s">
        <v>0</v>
      </c>
      <c r="H44" s="25" t="s">
        <v>0</v>
      </c>
      <c r="I44" s="25" t="s">
        <v>384</v>
      </c>
      <c r="J44" s="25" t="s">
        <v>389</v>
      </c>
      <c r="K44" s="32">
        <v>38717</v>
      </c>
      <c r="L44" s="32" t="s">
        <v>61</v>
      </c>
      <c r="M44" s="25" t="s">
        <v>510</v>
      </c>
      <c r="N44" s="1">
        <f>1647.8+284.4+10</f>
        <v>1942.1999999999998</v>
      </c>
      <c r="O44" s="1">
        <f>1647.7+215.2+10</f>
        <v>1872.9</v>
      </c>
      <c r="P44" s="1"/>
      <c r="Q44" s="1"/>
      <c r="R44" s="1"/>
      <c r="S44" s="1"/>
      <c r="T44" s="1"/>
      <c r="U44" s="1"/>
      <c r="V44" s="1">
        <f>1647.8+284.4+10</f>
        <v>1942.1999999999998</v>
      </c>
      <c r="W44" s="1">
        <f>1647.7+215.2+10</f>
        <v>1872.9</v>
      </c>
      <c r="X44" s="1">
        <f>Y44+Z44+AA44+AB44</f>
        <v>1988.7</v>
      </c>
      <c r="Y44" s="1"/>
      <c r="Z44" s="1"/>
      <c r="AA44" s="1"/>
      <c r="AB44" s="1">
        <v>1988.7</v>
      </c>
      <c r="AC44" s="1">
        <v>1891.8</v>
      </c>
      <c r="AD44" s="1">
        <v>1891.8</v>
      </c>
      <c r="AE44" s="1">
        <f>2137.3</f>
        <v>2137.3000000000002</v>
      </c>
      <c r="AF44" s="1" t="s">
        <v>0</v>
      </c>
    </row>
    <row r="45" spans="1:32" ht="150.75" customHeight="1" x14ac:dyDescent="0.2">
      <c r="A45" s="88"/>
      <c r="B45" s="73"/>
      <c r="C45" s="72" t="s">
        <v>29</v>
      </c>
      <c r="D45" s="72" t="s">
        <v>48</v>
      </c>
      <c r="E45" s="72" t="s">
        <v>31</v>
      </c>
      <c r="F45" s="72" t="s">
        <v>0</v>
      </c>
      <c r="G45" s="72" t="s">
        <v>0</v>
      </c>
      <c r="H45" s="72" t="s">
        <v>0</v>
      </c>
      <c r="I45" s="25" t="s">
        <v>394</v>
      </c>
      <c r="J45" s="25" t="s">
        <v>33</v>
      </c>
      <c r="K45" s="32">
        <v>39892</v>
      </c>
      <c r="L45" s="32"/>
      <c r="M45" s="25" t="s">
        <v>0</v>
      </c>
      <c r="N45" s="1" t="s">
        <v>0</v>
      </c>
      <c r="O45" s="1"/>
      <c r="P45" s="1"/>
      <c r="Q45" s="1"/>
      <c r="R45" s="1"/>
      <c r="S45" s="1"/>
      <c r="T45" s="1"/>
      <c r="U45" s="1"/>
      <c r="V45" s="1"/>
      <c r="W45" s="1" t="s">
        <v>0</v>
      </c>
      <c r="X45" s="1" t="s">
        <v>0</v>
      </c>
      <c r="Y45" s="1"/>
      <c r="Z45" s="1"/>
      <c r="AA45" s="1"/>
      <c r="AB45" s="1"/>
      <c r="AC45" s="1" t="s">
        <v>0</v>
      </c>
      <c r="AD45" s="1" t="s">
        <v>0</v>
      </c>
      <c r="AE45" s="1"/>
      <c r="AF45" s="1" t="s">
        <v>0</v>
      </c>
    </row>
    <row r="46" spans="1:32" ht="146.25" customHeight="1" x14ac:dyDescent="0.2">
      <c r="A46" s="78"/>
      <c r="B46" s="74"/>
      <c r="C46" s="74"/>
      <c r="D46" s="74"/>
      <c r="E46" s="74"/>
      <c r="F46" s="74"/>
      <c r="G46" s="74"/>
      <c r="H46" s="74"/>
      <c r="I46" s="26" t="s">
        <v>426</v>
      </c>
      <c r="J46" s="26" t="s">
        <v>33</v>
      </c>
      <c r="K46" s="32">
        <v>42754</v>
      </c>
      <c r="L46" s="32"/>
      <c r="M46" s="26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 ht="91.5" customHeight="1" x14ac:dyDescent="0.2">
      <c r="A47" s="91" t="s">
        <v>62</v>
      </c>
      <c r="B47" s="92">
        <v>1029</v>
      </c>
      <c r="C47" s="25" t="s">
        <v>64</v>
      </c>
      <c r="D47" s="25" t="s">
        <v>65</v>
      </c>
      <c r="E47" s="25" t="s">
        <v>66</v>
      </c>
      <c r="F47" s="25" t="s">
        <v>0</v>
      </c>
      <c r="G47" s="25" t="s">
        <v>0</v>
      </c>
      <c r="H47" s="25" t="s">
        <v>0</v>
      </c>
      <c r="I47" s="25" t="s">
        <v>384</v>
      </c>
      <c r="J47" s="25" t="s">
        <v>390</v>
      </c>
      <c r="K47" s="32">
        <v>38717</v>
      </c>
      <c r="L47" s="32" t="s">
        <v>63</v>
      </c>
      <c r="M47" s="25" t="s">
        <v>35</v>
      </c>
      <c r="N47" s="1">
        <v>307.89999999999998</v>
      </c>
      <c r="O47" s="1">
        <v>307</v>
      </c>
      <c r="P47" s="1"/>
      <c r="Q47" s="1"/>
      <c r="R47" s="1"/>
      <c r="S47" s="1"/>
      <c r="T47" s="1"/>
      <c r="U47" s="1"/>
      <c r="V47" s="1">
        <v>307.89999999999998</v>
      </c>
      <c r="W47" s="1">
        <v>307</v>
      </c>
      <c r="X47" s="1">
        <f>Y47+Z47+AA47+AB47</f>
        <v>229.2</v>
      </c>
      <c r="Y47" s="1"/>
      <c r="Z47" s="1"/>
      <c r="AA47" s="1"/>
      <c r="AB47" s="1">
        <v>229.2</v>
      </c>
      <c r="AC47" s="1">
        <v>209.3</v>
      </c>
      <c r="AD47" s="1">
        <v>210.7</v>
      </c>
      <c r="AE47" s="1">
        <v>365.1</v>
      </c>
      <c r="AF47" s="1" t="s">
        <v>0</v>
      </c>
    </row>
    <row r="48" spans="1:32" ht="174.75" customHeight="1" x14ac:dyDescent="0.2">
      <c r="A48" s="91"/>
      <c r="B48" s="92"/>
      <c r="C48" s="72" t="s">
        <v>29</v>
      </c>
      <c r="D48" s="72" t="s">
        <v>67</v>
      </c>
      <c r="E48" s="72" t="s">
        <v>31</v>
      </c>
      <c r="F48" s="72" t="s">
        <v>0</v>
      </c>
      <c r="G48" s="72" t="s">
        <v>0</v>
      </c>
      <c r="H48" s="72" t="s">
        <v>0</v>
      </c>
      <c r="I48" s="26" t="s">
        <v>444</v>
      </c>
      <c r="J48" s="26" t="s">
        <v>33</v>
      </c>
      <c r="K48" s="32">
        <v>40039</v>
      </c>
      <c r="L48" s="32"/>
      <c r="M48" s="26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2" ht="150" customHeight="1" x14ac:dyDescent="0.2">
      <c r="A49" s="91" t="s">
        <v>0</v>
      </c>
      <c r="B49" s="92" t="s">
        <v>0</v>
      </c>
      <c r="C49" s="74"/>
      <c r="D49" s="74"/>
      <c r="E49" s="74"/>
      <c r="F49" s="74"/>
      <c r="G49" s="74"/>
      <c r="H49" s="74"/>
      <c r="I49" s="25" t="s">
        <v>441</v>
      </c>
      <c r="J49" s="25" t="s">
        <v>33</v>
      </c>
      <c r="K49" s="32">
        <v>42247</v>
      </c>
      <c r="L49" s="32"/>
      <c r="M49" s="25" t="s">
        <v>0</v>
      </c>
      <c r="N49" s="1" t="s">
        <v>0</v>
      </c>
      <c r="O49" s="1"/>
      <c r="P49" s="1"/>
      <c r="Q49" s="1"/>
      <c r="R49" s="1"/>
      <c r="S49" s="1"/>
      <c r="T49" s="1"/>
      <c r="U49" s="1"/>
      <c r="V49" s="1"/>
      <c r="W49" s="1" t="s">
        <v>0</v>
      </c>
      <c r="X49" s="1" t="s">
        <v>0</v>
      </c>
      <c r="Y49" s="1"/>
      <c r="Z49" s="1"/>
      <c r="AA49" s="1"/>
      <c r="AB49" s="1"/>
      <c r="AC49" s="1" t="s">
        <v>0</v>
      </c>
      <c r="AD49" s="1" t="s">
        <v>0</v>
      </c>
      <c r="AE49" s="1"/>
      <c r="AF49" s="1" t="s">
        <v>0</v>
      </c>
    </row>
    <row r="50" spans="1:32" ht="92.25" customHeight="1" x14ac:dyDescent="0.2">
      <c r="A50" s="77" t="s">
        <v>68</v>
      </c>
      <c r="B50" s="72">
        <v>1033</v>
      </c>
      <c r="C50" s="25" t="s">
        <v>70</v>
      </c>
      <c r="D50" s="25" t="s">
        <v>71</v>
      </c>
      <c r="E50" s="25" t="s">
        <v>72</v>
      </c>
      <c r="F50" s="25" t="s">
        <v>0</v>
      </c>
      <c r="G50" s="25" t="s">
        <v>0</v>
      </c>
      <c r="H50" s="25" t="s">
        <v>0</v>
      </c>
      <c r="I50" s="25" t="s">
        <v>384</v>
      </c>
      <c r="J50" s="25" t="s">
        <v>391</v>
      </c>
      <c r="K50" s="32">
        <v>38717</v>
      </c>
      <c r="L50" s="32" t="s">
        <v>69</v>
      </c>
      <c r="M50" s="25" t="s">
        <v>73</v>
      </c>
      <c r="N50" s="1">
        <f>P50+R50+V50</f>
        <v>13109.300000000001</v>
      </c>
      <c r="O50" s="1">
        <f>Q50+S50+W50</f>
        <v>13067.5</v>
      </c>
      <c r="P50" s="1">
        <v>317.89999999999998</v>
      </c>
      <c r="Q50" s="1">
        <v>317.89999999999998</v>
      </c>
      <c r="R50" s="1">
        <v>79.5</v>
      </c>
      <c r="S50" s="1">
        <v>79.5</v>
      </c>
      <c r="T50" s="1"/>
      <c r="U50" s="1"/>
      <c r="V50" s="1">
        <f>11729.2+978.7+4</f>
        <v>12711.900000000001</v>
      </c>
      <c r="W50" s="1">
        <f>11687.4+978.7+4</f>
        <v>12670.1</v>
      </c>
      <c r="X50" s="1">
        <f>Y50+Z50+AA50+AB50</f>
        <v>10459.1</v>
      </c>
      <c r="Y50" s="1"/>
      <c r="Z50" s="1"/>
      <c r="AA50" s="1"/>
      <c r="AB50" s="1">
        <f>456.7+10002.4</f>
        <v>10459.1</v>
      </c>
      <c r="AC50" s="1">
        <f>638.4+7850.6</f>
        <v>8489</v>
      </c>
      <c r="AD50" s="1">
        <f>638.4+9012.4</f>
        <v>9650.7999999999993</v>
      </c>
      <c r="AE50" s="1">
        <v>17740</v>
      </c>
      <c r="AF50" s="1" t="s">
        <v>0</v>
      </c>
    </row>
    <row r="51" spans="1:32" ht="174" customHeight="1" x14ac:dyDescent="0.2">
      <c r="A51" s="88"/>
      <c r="B51" s="73"/>
      <c r="C51" s="25" t="s">
        <v>74</v>
      </c>
      <c r="D51" s="25" t="s">
        <v>75</v>
      </c>
      <c r="E51" s="25" t="s">
        <v>76</v>
      </c>
      <c r="F51" s="25" t="s">
        <v>0</v>
      </c>
      <c r="G51" s="25" t="s">
        <v>0</v>
      </c>
      <c r="H51" s="25" t="s">
        <v>0</v>
      </c>
      <c r="I51" s="25" t="s">
        <v>393</v>
      </c>
      <c r="J51" s="25" t="s">
        <v>33</v>
      </c>
      <c r="K51" s="32">
        <v>42457</v>
      </c>
      <c r="L51" s="32"/>
      <c r="M51" s="25" t="s">
        <v>0</v>
      </c>
      <c r="N51" s="1" t="s">
        <v>0</v>
      </c>
      <c r="O51" s="1"/>
      <c r="P51" s="1"/>
      <c r="Q51" s="1"/>
      <c r="R51" s="1"/>
      <c r="S51" s="1"/>
      <c r="T51" s="1"/>
      <c r="U51" s="1"/>
      <c r="V51" s="1"/>
      <c r="W51" s="1" t="s">
        <v>0</v>
      </c>
      <c r="X51" s="1" t="s">
        <v>0</v>
      </c>
      <c r="Y51" s="1"/>
      <c r="Z51" s="1"/>
      <c r="AA51" s="1"/>
      <c r="AB51" s="1"/>
      <c r="AC51" s="1" t="s">
        <v>0</v>
      </c>
      <c r="AD51" s="1" t="s">
        <v>0</v>
      </c>
      <c r="AE51" s="1"/>
      <c r="AF51" s="1" t="s">
        <v>0</v>
      </c>
    </row>
    <row r="52" spans="1:32" ht="151.5" customHeight="1" x14ac:dyDescent="0.2">
      <c r="A52" s="88"/>
      <c r="B52" s="73"/>
      <c r="C52" s="25" t="s">
        <v>29</v>
      </c>
      <c r="D52" s="25" t="s">
        <v>77</v>
      </c>
      <c r="E52" s="25" t="s">
        <v>31</v>
      </c>
      <c r="F52" s="25" t="s">
        <v>0</v>
      </c>
      <c r="G52" s="25" t="s">
        <v>0</v>
      </c>
      <c r="H52" s="25" t="s">
        <v>0</v>
      </c>
      <c r="I52" s="26" t="s">
        <v>441</v>
      </c>
      <c r="J52" s="26" t="s">
        <v>33</v>
      </c>
      <c r="K52" s="32">
        <v>42247</v>
      </c>
      <c r="L52" s="32"/>
      <c r="M52" s="25" t="s">
        <v>0</v>
      </c>
      <c r="N52" s="1" t="s">
        <v>0</v>
      </c>
      <c r="O52" s="1"/>
      <c r="P52" s="1"/>
      <c r="Q52" s="1"/>
      <c r="R52" s="1"/>
      <c r="S52" s="1"/>
      <c r="T52" s="1"/>
      <c r="U52" s="1"/>
      <c r="V52" s="1"/>
      <c r="W52" s="1" t="s">
        <v>0</v>
      </c>
      <c r="X52" s="1" t="s">
        <v>0</v>
      </c>
      <c r="Y52" s="1"/>
      <c r="Z52" s="1"/>
      <c r="AA52" s="1"/>
      <c r="AB52" s="1"/>
      <c r="AC52" s="1" t="s">
        <v>0</v>
      </c>
      <c r="AD52" s="1" t="s">
        <v>0</v>
      </c>
      <c r="AE52" s="1"/>
      <c r="AF52" s="1" t="s">
        <v>0</v>
      </c>
    </row>
    <row r="53" spans="1:32" ht="114" customHeight="1" x14ac:dyDescent="0.2">
      <c r="A53" s="88"/>
      <c r="B53" s="73"/>
      <c r="C53" s="72" t="s">
        <v>78</v>
      </c>
      <c r="D53" s="72" t="s">
        <v>33</v>
      </c>
      <c r="E53" s="72" t="s">
        <v>79</v>
      </c>
      <c r="F53" s="72" t="s">
        <v>0</v>
      </c>
      <c r="G53" s="72" t="s">
        <v>0</v>
      </c>
      <c r="H53" s="72" t="s">
        <v>0</v>
      </c>
      <c r="I53" s="25" t="s">
        <v>442</v>
      </c>
      <c r="J53" s="25" t="s">
        <v>33</v>
      </c>
      <c r="K53" s="32">
        <v>42247</v>
      </c>
      <c r="L53" s="32"/>
      <c r="M53" s="25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2" ht="165" customHeight="1" x14ac:dyDescent="0.2">
      <c r="A54" s="78"/>
      <c r="B54" s="74"/>
      <c r="C54" s="74"/>
      <c r="D54" s="74"/>
      <c r="E54" s="74"/>
      <c r="F54" s="74"/>
      <c r="G54" s="74"/>
      <c r="H54" s="74"/>
      <c r="I54" s="26" t="s">
        <v>443</v>
      </c>
      <c r="J54" s="26" t="s">
        <v>33</v>
      </c>
      <c r="K54" s="32">
        <v>39749</v>
      </c>
      <c r="L54" s="32"/>
      <c r="M54" s="26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</row>
    <row r="55" spans="1:32" ht="89.25" customHeight="1" x14ac:dyDescent="0.2">
      <c r="A55" s="91" t="s">
        <v>80</v>
      </c>
      <c r="B55" s="92">
        <v>1034</v>
      </c>
      <c r="C55" s="25" t="s">
        <v>70</v>
      </c>
      <c r="D55" s="25" t="s">
        <v>82</v>
      </c>
      <c r="E55" s="25" t="s">
        <v>72</v>
      </c>
      <c r="F55" s="25" t="s">
        <v>0</v>
      </c>
      <c r="G55" s="25" t="s">
        <v>0</v>
      </c>
      <c r="H55" s="25" t="s">
        <v>0</v>
      </c>
      <c r="I55" s="25" t="s">
        <v>384</v>
      </c>
      <c r="J55" s="25" t="s">
        <v>392</v>
      </c>
      <c r="K55" s="32">
        <v>38717</v>
      </c>
      <c r="L55" s="32" t="s">
        <v>81</v>
      </c>
      <c r="M55" s="25" t="s">
        <v>73</v>
      </c>
      <c r="N55" s="1">
        <f>P55+R55+V55</f>
        <v>27248.899999999998</v>
      </c>
      <c r="O55" s="1">
        <f>Q55+S55+W55</f>
        <v>27211.1</v>
      </c>
      <c r="P55" s="1">
        <v>102</v>
      </c>
      <c r="Q55" s="1">
        <v>102</v>
      </c>
      <c r="R55" s="1">
        <v>51</v>
      </c>
      <c r="S55" s="1">
        <v>51</v>
      </c>
      <c r="T55" s="1"/>
      <c r="U55" s="1"/>
      <c r="V55" s="1">
        <f>26672.8+295.3+1.6+60+65+1.2</f>
        <v>27095.899999999998</v>
      </c>
      <c r="W55" s="1">
        <f>26635+295.3+1.6+65+60+1.2</f>
        <v>27058.1</v>
      </c>
      <c r="X55" s="1">
        <f>Y55+Z55+AA55+AB55</f>
        <v>24582.3</v>
      </c>
      <c r="Y55" s="1">
        <v>50</v>
      </c>
      <c r="Z55" s="1">
        <v>1</v>
      </c>
      <c r="AA55" s="1"/>
      <c r="AB55" s="1">
        <f>3485.9+60+350+20629.1+0.5+5.8</f>
        <v>24531.3</v>
      </c>
      <c r="AC55" s="1">
        <f>3324.8+60+350+15851.9+6</f>
        <v>19592.7</v>
      </c>
      <c r="AD55" s="1">
        <f>3324.8+60+350+17880.9+6.2</f>
        <v>21621.9</v>
      </c>
      <c r="AE55" s="1">
        <v>39108.5</v>
      </c>
      <c r="AF55" s="1" t="s">
        <v>0</v>
      </c>
    </row>
    <row r="56" spans="1:32" ht="168" customHeight="1" x14ac:dyDescent="0.2">
      <c r="A56" s="91" t="s">
        <v>0</v>
      </c>
      <c r="B56" s="92" t="s">
        <v>0</v>
      </c>
      <c r="C56" s="25" t="s">
        <v>29</v>
      </c>
      <c r="D56" s="25" t="s">
        <v>83</v>
      </c>
      <c r="E56" s="25" t="s">
        <v>31</v>
      </c>
      <c r="F56" s="25" t="s">
        <v>0</v>
      </c>
      <c r="G56" s="25" t="s">
        <v>0</v>
      </c>
      <c r="H56" s="25" t="s">
        <v>0</v>
      </c>
      <c r="I56" s="26" t="s">
        <v>393</v>
      </c>
      <c r="J56" s="26" t="s">
        <v>33</v>
      </c>
      <c r="K56" s="32">
        <v>42457</v>
      </c>
      <c r="L56" s="32"/>
      <c r="M56" s="25" t="s">
        <v>0</v>
      </c>
      <c r="N56" s="1" t="s">
        <v>0</v>
      </c>
      <c r="O56" s="1"/>
      <c r="P56" s="1"/>
      <c r="Q56" s="1"/>
      <c r="R56" s="1"/>
      <c r="S56" s="1"/>
      <c r="T56" s="1"/>
      <c r="U56" s="1"/>
      <c r="V56" s="1"/>
      <c r="W56" s="1" t="s">
        <v>0</v>
      </c>
      <c r="X56" s="1" t="s">
        <v>0</v>
      </c>
      <c r="Y56" s="1"/>
      <c r="Z56" s="1"/>
      <c r="AA56" s="1"/>
      <c r="AB56" s="1"/>
      <c r="AC56" s="1" t="s">
        <v>0</v>
      </c>
      <c r="AD56" s="1" t="s">
        <v>0</v>
      </c>
      <c r="AE56" s="1"/>
      <c r="AF56" s="1" t="s">
        <v>0</v>
      </c>
    </row>
    <row r="57" spans="1:32" ht="156" x14ac:dyDescent="0.2">
      <c r="A57" s="91" t="s">
        <v>0</v>
      </c>
      <c r="B57" s="92" t="s">
        <v>0</v>
      </c>
      <c r="C57" s="25" t="s">
        <v>78</v>
      </c>
      <c r="D57" s="25" t="s">
        <v>33</v>
      </c>
      <c r="E57" s="25" t="s">
        <v>79</v>
      </c>
      <c r="F57" s="25" t="s">
        <v>0</v>
      </c>
      <c r="G57" s="25" t="s">
        <v>0</v>
      </c>
      <c r="H57" s="25" t="s">
        <v>0</v>
      </c>
      <c r="I57" s="26" t="s">
        <v>441</v>
      </c>
      <c r="J57" s="26" t="s">
        <v>33</v>
      </c>
      <c r="K57" s="32">
        <v>42247</v>
      </c>
      <c r="L57" s="32"/>
      <c r="M57" s="25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</row>
    <row r="58" spans="1:32" ht="135" customHeight="1" x14ac:dyDescent="0.2">
      <c r="A58" s="91" t="s">
        <v>84</v>
      </c>
      <c r="B58" s="92">
        <v>1037</v>
      </c>
      <c r="C58" s="25" t="s">
        <v>86</v>
      </c>
      <c r="D58" s="25" t="s">
        <v>87</v>
      </c>
      <c r="E58" s="25" t="s">
        <v>88</v>
      </c>
      <c r="F58" s="25" t="s">
        <v>0</v>
      </c>
      <c r="G58" s="25" t="s">
        <v>0</v>
      </c>
      <c r="H58" s="25" t="s">
        <v>0</v>
      </c>
      <c r="I58" s="25" t="s">
        <v>381</v>
      </c>
      <c r="J58" s="25" t="s">
        <v>33</v>
      </c>
      <c r="K58" s="32">
        <v>42451</v>
      </c>
      <c r="L58" s="32" t="s">
        <v>85</v>
      </c>
      <c r="M58" s="25" t="s">
        <v>508</v>
      </c>
      <c r="N58" s="1">
        <f>1426.7</f>
        <v>1426.7</v>
      </c>
      <c r="O58" s="1">
        <f>1404.5</f>
        <v>1404.5</v>
      </c>
      <c r="P58" s="1"/>
      <c r="Q58" s="1"/>
      <c r="R58" s="1"/>
      <c r="S58" s="1"/>
      <c r="T58" s="1"/>
      <c r="U58" s="1"/>
      <c r="V58" s="1">
        <f>1426.7</f>
        <v>1426.7</v>
      </c>
      <c r="W58" s="1">
        <f>1404.5</f>
        <v>1404.5</v>
      </c>
      <c r="X58" s="1">
        <f>Y58+Z58+AA58+AB58</f>
        <v>1084.5</v>
      </c>
      <c r="Y58" s="1"/>
      <c r="Z58" s="1"/>
      <c r="AA58" s="1"/>
      <c r="AB58" s="1">
        <v>1084.5</v>
      </c>
      <c r="AC58" s="1">
        <f>1285.7</f>
        <v>1285.7</v>
      </c>
      <c r="AD58" s="1">
        <f>1287.8</f>
        <v>1287.8</v>
      </c>
      <c r="AE58" s="1">
        <v>1289.9000000000001</v>
      </c>
      <c r="AF58" s="1" t="s">
        <v>0</v>
      </c>
    </row>
    <row r="59" spans="1:32" ht="174" customHeight="1" x14ac:dyDescent="0.2">
      <c r="A59" s="91"/>
      <c r="B59" s="92"/>
      <c r="C59" s="25" t="s">
        <v>89</v>
      </c>
      <c r="D59" s="25" t="s">
        <v>90</v>
      </c>
      <c r="E59" s="25" t="s">
        <v>91</v>
      </c>
      <c r="F59" s="25"/>
      <c r="G59" s="25"/>
      <c r="H59" s="25"/>
      <c r="I59" s="25" t="s">
        <v>432</v>
      </c>
      <c r="J59" s="25" t="s">
        <v>33</v>
      </c>
      <c r="K59" s="32">
        <v>43907</v>
      </c>
      <c r="L59" s="32"/>
      <c r="M59" s="25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spans="1:32" ht="164.25" customHeight="1" x14ac:dyDescent="0.2">
      <c r="A60" s="91" t="s">
        <v>0</v>
      </c>
      <c r="B60" s="92" t="s">
        <v>0</v>
      </c>
      <c r="C60" s="25" t="s">
        <v>92</v>
      </c>
      <c r="D60" s="25" t="s">
        <v>93</v>
      </c>
      <c r="E60" s="25" t="s">
        <v>94</v>
      </c>
      <c r="F60" s="25" t="s">
        <v>0</v>
      </c>
      <c r="G60" s="25" t="s">
        <v>0</v>
      </c>
      <c r="H60" s="25" t="s">
        <v>0</v>
      </c>
      <c r="I60" s="26" t="s">
        <v>443</v>
      </c>
      <c r="J60" s="26" t="s">
        <v>33</v>
      </c>
      <c r="K60" s="32">
        <v>39749</v>
      </c>
      <c r="L60" s="32"/>
      <c r="M60" s="25" t="s">
        <v>0</v>
      </c>
      <c r="N60" s="1" t="s">
        <v>0</v>
      </c>
      <c r="O60" s="1"/>
      <c r="P60" s="1"/>
      <c r="Q60" s="1"/>
      <c r="R60" s="1"/>
      <c r="S60" s="1"/>
      <c r="T60" s="1"/>
      <c r="U60" s="1"/>
      <c r="V60" s="1"/>
      <c r="W60" s="1" t="s">
        <v>0</v>
      </c>
      <c r="X60" s="1" t="s">
        <v>0</v>
      </c>
      <c r="Y60" s="1"/>
      <c r="Z60" s="1"/>
      <c r="AA60" s="1"/>
      <c r="AB60" s="1"/>
      <c r="AC60" s="1" t="s">
        <v>0</v>
      </c>
      <c r="AD60" s="1" t="s">
        <v>0</v>
      </c>
      <c r="AE60" s="1"/>
      <c r="AF60" s="1" t="s">
        <v>0</v>
      </c>
    </row>
    <row r="61" spans="1:32" ht="84" x14ac:dyDescent="0.2">
      <c r="A61" s="91" t="s">
        <v>0</v>
      </c>
      <c r="B61" s="92" t="s">
        <v>0</v>
      </c>
      <c r="C61" s="25" t="s">
        <v>29</v>
      </c>
      <c r="D61" s="25" t="s">
        <v>95</v>
      </c>
      <c r="E61" s="25" t="s">
        <v>31</v>
      </c>
      <c r="F61" s="25" t="s">
        <v>0</v>
      </c>
      <c r="G61" s="25" t="s">
        <v>0</v>
      </c>
      <c r="H61" s="25" t="s">
        <v>0</v>
      </c>
      <c r="I61" s="25" t="s">
        <v>0</v>
      </c>
      <c r="J61" s="25" t="s">
        <v>0</v>
      </c>
      <c r="K61" s="25" t="s">
        <v>0</v>
      </c>
      <c r="L61" s="52"/>
      <c r="M61" s="25" t="s">
        <v>0</v>
      </c>
      <c r="N61" s="1" t="s">
        <v>0</v>
      </c>
      <c r="O61" s="1"/>
      <c r="P61" s="1"/>
      <c r="Q61" s="1"/>
      <c r="R61" s="1"/>
      <c r="S61" s="1"/>
      <c r="T61" s="1"/>
      <c r="U61" s="1"/>
      <c r="V61" s="1"/>
      <c r="W61" s="1" t="s">
        <v>0</v>
      </c>
      <c r="X61" s="1" t="s">
        <v>0</v>
      </c>
      <c r="Y61" s="1"/>
      <c r="Z61" s="1"/>
      <c r="AA61" s="1"/>
      <c r="AB61" s="1"/>
      <c r="AC61" s="1" t="s">
        <v>0</v>
      </c>
      <c r="AD61" s="1" t="s">
        <v>0</v>
      </c>
      <c r="AE61" s="1"/>
      <c r="AF61" s="1" t="s">
        <v>0</v>
      </c>
    </row>
    <row r="62" spans="1:32" ht="120.75" customHeight="1" x14ac:dyDescent="0.2">
      <c r="A62" s="91" t="s">
        <v>98</v>
      </c>
      <c r="B62" s="92">
        <v>1044</v>
      </c>
      <c r="C62" s="25" t="s">
        <v>100</v>
      </c>
      <c r="D62" s="25" t="s">
        <v>101</v>
      </c>
      <c r="E62" s="25" t="s">
        <v>102</v>
      </c>
      <c r="F62" s="25" t="s">
        <v>0</v>
      </c>
      <c r="G62" s="25" t="s">
        <v>0</v>
      </c>
      <c r="H62" s="25" t="s">
        <v>0</v>
      </c>
      <c r="I62" s="25" t="s">
        <v>429</v>
      </c>
      <c r="J62" s="25" t="s">
        <v>33</v>
      </c>
      <c r="K62" s="32">
        <v>42319</v>
      </c>
      <c r="L62" s="32" t="s">
        <v>99</v>
      </c>
      <c r="M62" s="25" t="s">
        <v>103</v>
      </c>
      <c r="N62" s="1">
        <v>10</v>
      </c>
      <c r="O62" s="1">
        <v>10</v>
      </c>
      <c r="P62" s="1"/>
      <c r="Q62" s="1"/>
      <c r="R62" s="1"/>
      <c r="S62" s="1"/>
      <c r="T62" s="1"/>
      <c r="U62" s="1"/>
      <c r="V62" s="1">
        <v>10</v>
      </c>
      <c r="W62" s="1">
        <v>10</v>
      </c>
      <c r="X62" s="1">
        <f>Y62+Z62+AA62+AB62</f>
        <v>30</v>
      </c>
      <c r="Y62" s="1"/>
      <c r="Z62" s="1"/>
      <c r="AA62" s="1"/>
      <c r="AB62" s="1">
        <v>30</v>
      </c>
      <c r="AC62" s="1">
        <v>30</v>
      </c>
      <c r="AD62" s="1">
        <v>40</v>
      </c>
      <c r="AE62" s="1">
        <v>100</v>
      </c>
      <c r="AF62" s="1" t="s">
        <v>0</v>
      </c>
    </row>
    <row r="63" spans="1:32" ht="162.75" customHeight="1" x14ac:dyDescent="0.2">
      <c r="A63" s="91" t="s">
        <v>0</v>
      </c>
      <c r="B63" s="92" t="s">
        <v>0</v>
      </c>
      <c r="C63" s="25" t="s">
        <v>29</v>
      </c>
      <c r="D63" s="25" t="s">
        <v>96</v>
      </c>
      <c r="E63" s="25" t="s">
        <v>31</v>
      </c>
      <c r="F63" s="25" t="s">
        <v>0</v>
      </c>
      <c r="G63" s="25" t="s">
        <v>0</v>
      </c>
      <c r="H63" s="25" t="s">
        <v>0</v>
      </c>
      <c r="I63" s="25" t="s">
        <v>445</v>
      </c>
      <c r="J63" s="25" t="s">
        <v>33</v>
      </c>
      <c r="K63" s="32">
        <v>42319</v>
      </c>
      <c r="L63" s="32"/>
      <c r="M63" s="25" t="s">
        <v>0</v>
      </c>
      <c r="N63" s="1" t="s">
        <v>0</v>
      </c>
      <c r="O63" s="1"/>
      <c r="P63" s="1"/>
      <c r="Q63" s="1"/>
      <c r="R63" s="1"/>
      <c r="S63" s="1"/>
      <c r="T63" s="1"/>
      <c r="U63" s="1"/>
      <c r="V63" s="1"/>
      <c r="W63" s="1" t="s">
        <v>0</v>
      </c>
      <c r="X63" s="1" t="s">
        <v>0</v>
      </c>
      <c r="Y63" s="1"/>
      <c r="Z63" s="1"/>
      <c r="AA63" s="1"/>
      <c r="AB63" s="1"/>
      <c r="AC63" s="1" t="s">
        <v>0</v>
      </c>
      <c r="AD63" s="1" t="s">
        <v>0</v>
      </c>
      <c r="AE63" s="1"/>
      <c r="AF63" s="1" t="s">
        <v>0</v>
      </c>
    </row>
    <row r="64" spans="1:32" ht="135" customHeight="1" x14ac:dyDescent="0.2">
      <c r="A64" s="91" t="s">
        <v>104</v>
      </c>
      <c r="B64" s="92">
        <v>1045</v>
      </c>
      <c r="C64" s="25" t="s">
        <v>106</v>
      </c>
      <c r="D64" s="25" t="s">
        <v>107</v>
      </c>
      <c r="E64" s="25" t="s">
        <v>108</v>
      </c>
      <c r="F64" s="25" t="s">
        <v>0</v>
      </c>
      <c r="G64" s="25" t="s">
        <v>0</v>
      </c>
      <c r="H64" s="25" t="s">
        <v>0</v>
      </c>
      <c r="I64" s="25" t="s">
        <v>382</v>
      </c>
      <c r="J64" s="25" t="s">
        <v>33</v>
      </c>
      <c r="K64" s="32">
        <v>41318</v>
      </c>
      <c r="L64" s="32" t="s">
        <v>105</v>
      </c>
      <c r="M64" s="25" t="s">
        <v>109</v>
      </c>
      <c r="N64" s="1">
        <v>100</v>
      </c>
      <c r="O64" s="1">
        <v>100</v>
      </c>
      <c r="P64" s="1"/>
      <c r="Q64" s="1"/>
      <c r="R64" s="1"/>
      <c r="S64" s="1"/>
      <c r="T64" s="1"/>
      <c r="U64" s="1"/>
      <c r="V64" s="1">
        <v>100</v>
      </c>
      <c r="W64" s="1">
        <v>100</v>
      </c>
      <c r="X64" s="1">
        <f>Y64+Z64+AA64+AB64</f>
        <v>100</v>
      </c>
      <c r="Y64" s="1"/>
      <c r="Z64" s="1"/>
      <c r="AA64" s="1"/>
      <c r="AB64" s="1">
        <v>100</v>
      </c>
      <c r="AC64" s="1">
        <v>100</v>
      </c>
      <c r="AD64" s="1">
        <v>100</v>
      </c>
      <c r="AE64" s="1">
        <v>100</v>
      </c>
      <c r="AF64" s="1" t="s">
        <v>0</v>
      </c>
    </row>
    <row r="65" spans="1:32" ht="53.25" customHeight="1" x14ac:dyDescent="0.2">
      <c r="A65" s="91" t="s">
        <v>0</v>
      </c>
      <c r="B65" s="92" t="s">
        <v>0</v>
      </c>
      <c r="C65" s="25" t="s">
        <v>106</v>
      </c>
      <c r="D65" s="25" t="s">
        <v>110</v>
      </c>
      <c r="E65" s="25" t="s">
        <v>108</v>
      </c>
      <c r="F65" s="72" t="s">
        <v>0</v>
      </c>
      <c r="G65" s="72" t="s">
        <v>0</v>
      </c>
      <c r="H65" s="72" t="s">
        <v>0</v>
      </c>
      <c r="I65" s="72" t="s">
        <v>446</v>
      </c>
      <c r="J65" s="72" t="s">
        <v>33</v>
      </c>
      <c r="K65" s="75">
        <v>42775</v>
      </c>
      <c r="L65" s="47"/>
      <c r="M65" s="72" t="s">
        <v>0</v>
      </c>
      <c r="N65" s="89" t="s">
        <v>0</v>
      </c>
      <c r="O65" s="50"/>
      <c r="P65" s="50"/>
      <c r="Q65" s="50"/>
      <c r="R65" s="50"/>
      <c r="S65" s="50"/>
      <c r="T65" s="50"/>
      <c r="U65" s="50"/>
      <c r="V65" s="50"/>
      <c r="W65" s="89" t="s">
        <v>0</v>
      </c>
      <c r="X65" s="89" t="s">
        <v>0</v>
      </c>
      <c r="Y65" s="55"/>
      <c r="Z65" s="55"/>
      <c r="AA65" s="55"/>
      <c r="AB65" s="55"/>
      <c r="AC65" s="89" t="s">
        <v>0</v>
      </c>
      <c r="AD65" s="89" t="s">
        <v>0</v>
      </c>
      <c r="AE65" s="89"/>
      <c r="AF65" s="89" t="s">
        <v>0</v>
      </c>
    </row>
    <row r="66" spans="1:32" ht="77.25" customHeight="1" x14ac:dyDescent="0.2">
      <c r="A66" s="91" t="s">
        <v>0</v>
      </c>
      <c r="B66" s="92" t="s">
        <v>0</v>
      </c>
      <c r="C66" s="25" t="s">
        <v>29</v>
      </c>
      <c r="D66" s="25" t="s">
        <v>96</v>
      </c>
      <c r="E66" s="25" t="s">
        <v>31</v>
      </c>
      <c r="F66" s="74"/>
      <c r="G66" s="74"/>
      <c r="H66" s="74"/>
      <c r="I66" s="74"/>
      <c r="J66" s="74"/>
      <c r="K66" s="74"/>
      <c r="L66" s="46"/>
      <c r="M66" s="74"/>
      <c r="N66" s="90"/>
      <c r="O66" s="51"/>
      <c r="P66" s="51"/>
      <c r="Q66" s="51"/>
      <c r="R66" s="51"/>
      <c r="S66" s="51"/>
      <c r="T66" s="51"/>
      <c r="U66" s="51"/>
      <c r="V66" s="51"/>
      <c r="W66" s="90"/>
      <c r="X66" s="90"/>
      <c r="Y66" s="56"/>
      <c r="Z66" s="56"/>
      <c r="AA66" s="56"/>
      <c r="AB66" s="56"/>
      <c r="AC66" s="90"/>
      <c r="AD66" s="90"/>
      <c r="AE66" s="90"/>
      <c r="AF66" s="90"/>
    </row>
    <row r="67" spans="1:32" ht="87.75" customHeight="1" x14ac:dyDescent="0.2">
      <c r="A67" s="91" t="s">
        <v>0</v>
      </c>
      <c r="B67" s="92" t="s">
        <v>0</v>
      </c>
      <c r="C67" s="25" t="s">
        <v>111</v>
      </c>
      <c r="D67" s="25" t="s">
        <v>112</v>
      </c>
      <c r="E67" s="25" t="s">
        <v>113</v>
      </c>
      <c r="F67" s="72" t="s">
        <v>0</v>
      </c>
      <c r="G67" s="72" t="s">
        <v>0</v>
      </c>
      <c r="H67" s="72" t="s">
        <v>0</v>
      </c>
      <c r="I67" s="72" t="s">
        <v>447</v>
      </c>
      <c r="J67" s="72" t="s">
        <v>33</v>
      </c>
      <c r="K67" s="75">
        <v>42763</v>
      </c>
      <c r="L67" s="47"/>
      <c r="M67" s="72" t="s">
        <v>0</v>
      </c>
      <c r="N67" s="89" t="s">
        <v>0</v>
      </c>
      <c r="O67" s="50"/>
      <c r="P67" s="50"/>
      <c r="Q67" s="50"/>
      <c r="R67" s="50"/>
      <c r="S67" s="50"/>
      <c r="T67" s="50"/>
      <c r="U67" s="50"/>
      <c r="V67" s="50"/>
      <c r="W67" s="89" t="s">
        <v>0</v>
      </c>
      <c r="X67" s="89" t="s">
        <v>0</v>
      </c>
      <c r="Y67" s="55"/>
      <c r="Z67" s="55"/>
      <c r="AA67" s="55"/>
      <c r="AB67" s="55"/>
      <c r="AC67" s="89" t="s">
        <v>0</v>
      </c>
      <c r="AD67" s="89" t="s">
        <v>0</v>
      </c>
      <c r="AE67" s="89"/>
      <c r="AF67" s="89" t="s">
        <v>0</v>
      </c>
    </row>
    <row r="68" spans="1:32" ht="90.75" customHeight="1" x14ac:dyDescent="0.2">
      <c r="A68" s="91" t="s">
        <v>0</v>
      </c>
      <c r="B68" s="92" t="s">
        <v>0</v>
      </c>
      <c r="C68" s="25" t="s">
        <v>111</v>
      </c>
      <c r="D68" s="25" t="s">
        <v>114</v>
      </c>
      <c r="E68" s="25" t="s">
        <v>113</v>
      </c>
      <c r="F68" s="74"/>
      <c r="G68" s="74"/>
      <c r="H68" s="74"/>
      <c r="I68" s="74"/>
      <c r="J68" s="74"/>
      <c r="K68" s="74"/>
      <c r="L68" s="46"/>
      <c r="M68" s="74"/>
      <c r="N68" s="90"/>
      <c r="O68" s="51"/>
      <c r="P68" s="51"/>
      <c r="Q68" s="51"/>
      <c r="R68" s="51"/>
      <c r="S68" s="51"/>
      <c r="T68" s="51"/>
      <c r="U68" s="51"/>
      <c r="V68" s="51"/>
      <c r="W68" s="90"/>
      <c r="X68" s="90"/>
      <c r="Y68" s="56"/>
      <c r="Z68" s="56"/>
      <c r="AA68" s="56"/>
      <c r="AB68" s="56"/>
      <c r="AC68" s="90"/>
      <c r="AD68" s="90"/>
      <c r="AE68" s="90"/>
      <c r="AF68" s="90"/>
    </row>
    <row r="69" spans="1:32" ht="86.25" customHeight="1" x14ac:dyDescent="0.2">
      <c r="A69" s="91" t="s">
        <v>115</v>
      </c>
      <c r="B69" s="92">
        <v>1047</v>
      </c>
      <c r="C69" s="25" t="s">
        <v>117</v>
      </c>
      <c r="D69" s="25" t="s">
        <v>118</v>
      </c>
      <c r="E69" s="25" t="s">
        <v>119</v>
      </c>
      <c r="F69" s="25" t="s">
        <v>0</v>
      </c>
      <c r="G69" s="25" t="s">
        <v>0</v>
      </c>
      <c r="H69" s="25" t="s">
        <v>0</v>
      </c>
      <c r="I69" s="25" t="s">
        <v>384</v>
      </c>
      <c r="J69" s="25" t="s">
        <v>395</v>
      </c>
      <c r="K69" s="32">
        <v>38717</v>
      </c>
      <c r="L69" s="32" t="s">
        <v>116</v>
      </c>
      <c r="M69" s="25" t="s">
        <v>120</v>
      </c>
      <c r="N69" s="1">
        <v>207.5</v>
      </c>
      <c r="O69" s="1">
        <v>190.8</v>
      </c>
      <c r="P69" s="1"/>
      <c r="Q69" s="1"/>
      <c r="R69" s="1"/>
      <c r="S69" s="1"/>
      <c r="T69" s="1"/>
      <c r="U69" s="1"/>
      <c r="V69" s="1">
        <v>207.5</v>
      </c>
      <c r="W69" s="1">
        <v>190.8</v>
      </c>
      <c r="X69" s="1">
        <f>Y69+Z69+AA69+AB69</f>
        <v>350</v>
      </c>
      <c r="Y69" s="1"/>
      <c r="Z69" s="1"/>
      <c r="AA69" s="1"/>
      <c r="AB69" s="1">
        <v>350</v>
      </c>
      <c r="AC69" s="1">
        <v>350</v>
      </c>
      <c r="AD69" s="1">
        <v>350</v>
      </c>
      <c r="AE69" s="1">
        <v>500</v>
      </c>
      <c r="AF69" s="1" t="s">
        <v>0</v>
      </c>
    </row>
    <row r="70" spans="1:32" ht="66" customHeight="1" x14ac:dyDescent="0.2">
      <c r="A70" s="91" t="s">
        <v>0</v>
      </c>
      <c r="B70" s="92" t="s">
        <v>0</v>
      </c>
      <c r="C70" s="25" t="s">
        <v>117</v>
      </c>
      <c r="D70" s="25" t="s">
        <v>121</v>
      </c>
      <c r="E70" s="25" t="s">
        <v>119</v>
      </c>
      <c r="F70" s="72" t="s">
        <v>0</v>
      </c>
      <c r="G70" s="72" t="s">
        <v>0</v>
      </c>
      <c r="H70" s="72" t="s">
        <v>0</v>
      </c>
      <c r="I70" s="72" t="s">
        <v>448</v>
      </c>
      <c r="J70" s="72" t="s">
        <v>33</v>
      </c>
      <c r="K70" s="75">
        <v>42247</v>
      </c>
      <c r="L70" s="47"/>
      <c r="M70" s="72" t="s">
        <v>0</v>
      </c>
      <c r="N70" s="89" t="s">
        <v>0</v>
      </c>
      <c r="O70" s="50"/>
      <c r="P70" s="50"/>
      <c r="Q70" s="50"/>
      <c r="R70" s="50"/>
      <c r="S70" s="50"/>
      <c r="T70" s="50"/>
      <c r="U70" s="50"/>
      <c r="V70" s="50"/>
      <c r="W70" s="89" t="s">
        <v>0</v>
      </c>
      <c r="X70" s="89" t="s">
        <v>0</v>
      </c>
      <c r="Y70" s="55"/>
      <c r="Z70" s="55"/>
      <c r="AA70" s="55"/>
      <c r="AB70" s="55"/>
      <c r="AC70" s="89" t="s">
        <v>0</v>
      </c>
      <c r="AD70" s="89" t="s">
        <v>0</v>
      </c>
      <c r="AE70" s="89"/>
      <c r="AF70" s="89" t="s">
        <v>0</v>
      </c>
    </row>
    <row r="71" spans="1:32" ht="94.5" customHeight="1" x14ac:dyDescent="0.2">
      <c r="A71" s="91" t="s">
        <v>0</v>
      </c>
      <c r="B71" s="92" t="s">
        <v>0</v>
      </c>
      <c r="C71" s="25" t="s">
        <v>29</v>
      </c>
      <c r="D71" s="25" t="s">
        <v>122</v>
      </c>
      <c r="E71" s="25" t="s">
        <v>31</v>
      </c>
      <c r="F71" s="74"/>
      <c r="G71" s="74"/>
      <c r="H71" s="74"/>
      <c r="I71" s="74"/>
      <c r="J71" s="74"/>
      <c r="K71" s="74"/>
      <c r="L71" s="46"/>
      <c r="M71" s="74"/>
      <c r="N71" s="90"/>
      <c r="O71" s="51"/>
      <c r="P71" s="51"/>
      <c r="Q71" s="51"/>
      <c r="R71" s="51"/>
      <c r="S71" s="51"/>
      <c r="T71" s="51"/>
      <c r="U71" s="51"/>
      <c r="V71" s="51"/>
      <c r="W71" s="90"/>
      <c r="X71" s="90"/>
      <c r="Y71" s="56"/>
      <c r="Z71" s="56"/>
      <c r="AA71" s="56"/>
      <c r="AB71" s="56"/>
      <c r="AC71" s="90"/>
      <c r="AD71" s="90"/>
      <c r="AE71" s="90"/>
      <c r="AF71" s="90"/>
    </row>
    <row r="72" spans="1:32" ht="140.25" customHeight="1" x14ac:dyDescent="0.2">
      <c r="A72" s="77" t="s">
        <v>123</v>
      </c>
      <c r="B72" s="72">
        <v>1048</v>
      </c>
      <c r="C72" s="72" t="s">
        <v>29</v>
      </c>
      <c r="D72" s="72" t="s">
        <v>125</v>
      </c>
      <c r="E72" s="72" t="s">
        <v>31</v>
      </c>
      <c r="F72" s="72" t="s">
        <v>0</v>
      </c>
      <c r="G72" s="72" t="s">
        <v>0</v>
      </c>
      <c r="H72" s="72" t="s">
        <v>0</v>
      </c>
      <c r="I72" s="28" t="s">
        <v>449</v>
      </c>
      <c r="J72" s="28" t="s">
        <v>33</v>
      </c>
      <c r="K72" s="32">
        <v>42247</v>
      </c>
      <c r="L72" s="32" t="s">
        <v>124</v>
      </c>
      <c r="M72" s="28" t="s">
        <v>59</v>
      </c>
      <c r="N72" s="1">
        <f>39.8</f>
        <v>39.799999999999997</v>
      </c>
      <c r="O72" s="1">
        <f>39.8</f>
        <v>39.799999999999997</v>
      </c>
      <c r="P72" s="1"/>
      <c r="Q72" s="1"/>
      <c r="R72" s="1"/>
      <c r="S72" s="1"/>
      <c r="T72" s="1"/>
      <c r="U72" s="1"/>
      <c r="V72" s="1">
        <f>39.8</f>
        <v>39.799999999999997</v>
      </c>
      <c r="W72" s="1">
        <f>39.8</f>
        <v>39.799999999999997</v>
      </c>
      <c r="X72" s="1">
        <f>Y72+Z72+AA72+AB72</f>
        <v>102.1</v>
      </c>
      <c r="Y72" s="1"/>
      <c r="Z72" s="1"/>
      <c r="AA72" s="1"/>
      <c r="AB72" s="1">
        <v>102.1</v>
      </c>
      <c r="AC72" s="1">
        <v>102.1</v>
      </c>
      <c r="AD72" s="1">
        <v>102.1</v>
      </c>
      <c r="AE72" s="1">
        <v>102.1</v>
      </c>
      <c r="AF72" s="1" t="s">
        <v>0</v>
      </c>
    </row>
    <row r="73" spans="1:32" ht="149.25" customHeight="1" x14ac:dyDescent="0.2">
      <c r="A73" s="88"/>
      <c r="B73" s="73"/>
      <c r="C73" s="73"/>
      <c r="D73" s="73"/>
      <c r="E73" s="73"/>
      <c r="F73" s="73"/>
      <c r="G73" s="73"/>
      <c r="H73" s="73"/>
      <c r="I73" s="38" t="s">
        <v>426</v>
      </c>
      <c r="J73" s="38" t="s">
        <v>33</v>
      </c>
      <c r="K73" s="32">
        <v>42754</v>
      </c>
      <c r="L73" s="32"/>
      <c r="M73" s="38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</row>
    <row r="74" spans="1:32" ht="172.5" customHeight="1" x14ac:dyDescent="0.2">
      <c r="A74" s="78"/>
      <c r="B74" s="74"/>
      <c r="C74" s="74"/>
      <c r="D74" s="74"/>
      <c r="E74" s="74"/>
      <c r="F74" s="74"/>
      <c r="G74" s="74"/>
      <c r="H74" s="74"/>
      <c r="I74" s="34" t="s">
        <v>450</v>
      </c>
      <c r="J74" s="28" t="s">
        <v>33</v>
      </c>
      <c r="K74" s="32">
        <v>42605</v>
      </c>
      <c r="L74" s="32"/>
      <c r="M74" s="28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</row>
    <row r="75" spans="1:32" ht="135.75" customHeight="1" x14ac:dyDescent="0.2">
      <c r="A75" s="91" t="s">
        <v>126</v>
      </c>
      <c r="B75" s="92">
        <v>1059</v>
      </c>
      <c r="C75" s="25" t="s">
        <v>128</v>
      </c>
      <c r="D75" s="25" t="s">
        <v>129</v>
      </c>
      <c r="E75" s="25" t="s">
        <v>130</v>
      </c>
      <c r="F75" s="25" t="s">
        <v>0</v>
      </c>
      <c r="G75" s="25" t="s">
        <v>0</v>
      </c>
      <c r="H75" s="25" t="s">
        <v>0</v>
      </c>
      <c r="I75" s="25" t="s">
        <v>434</v>
      </c>
      <c r="J75" s="25" t="s">
        <v>33</v>
      </c>
      <c r="K75" s="32">
        <v>42247</v>
      </c>
      <c r="L75" s="32" t="s">
        <v>127</v>
      </c>
      <c r="M75" s="25" t="s">
        <v>131</v>
      </c>
      <c r="N75" s="1">
        <f>P75+R75+T75+V75</f>
        <v>2700.3999999999996</v>
      </c>
      <c r="O75" s="1">
        <f>Q75+S75+U75+W75</f>
        <v>2672.3999999999996</v>
      </c>
      <c r="P75" s="1">
        <v>1788</v>
      </c>
      <c r="Q75" s="1">
        <v>1788</v>
      </c>
      <c r="R75" s="1">
        <v>468.2</v>
      </c>
      <c r="S75" s="1">
        <v>468.2</v>
      </c>
      <c r="T75" s="1"/>
      <c r="U75" s="1"/>
      <c r="V75" s="1">
        <f>28.6+66.3+349.3</f>
        <v>444.20000000000005</v>
      </c>
      <c r="W75" s="1">
        <f>321.3+66.3+28.6</f>
        <v>416.20000000000005</v>
      </c>
      <c r="X75" s="1">
        <f>Y75+Z75+AA75+AB75</f>
        <v>2846.1</v>
      </c>
      <c r="Y75" s="1">
        <v>2020.9</v>
      </c>
      <c r="Z75" s="1">
        <v>505.2</v>
      </c>
      <c r="AA75" s="1"/>
      <c r="AB75" s="1">
        <f>214.6+31+74.4</f>
        <v>320</v>
      </c>
      <c r="AC75" s="1">
        <f>335.4+256.2+1560.3</f>
        <v>2151.8999999999996</v>
      </c>
      <c r="AD75" s="1">
        <f>335.4+234.7+1560.3</f>
        <v>2130.3999999999996</v>
      </c>
      <c r="AE75" s="1">
        <f>1467.7+264.6</f>
        <v>1732.3000000000002</v>
      </c>
      <c r="AF75" s="1" t="s">
        <v>0</v>
      </c>
    </row>
    <row r="76" spans="1:32" ht="131.25" customHeight="1" x14ac:dyDescent="0.2">
      <c r="A76" s="91" t="s">
        <v>0</v>
      </c>
      <c r="B76" s="92" t="s">
        <v>0</v>
      </c>
      <c r="C76" s="25" t="s">
        <v>29</v>
      </c>
      <c r="D76" s="25" t="s">
        <v>132</v>
      </c>
      <c r="E76" s="25" t="s">
        <v>31</v>
      </c>
      <c r="F76" s="25" t="s">
        <v>0</v>
      </c>
      <c r="G76" s="25" t="s">
        <v>0</v>
      </c>
      <c r="H76" s="25" t="s">
        <v>0</v>
      </c>
      <c r="I76" s="28" t="s">
        <v>451</v>
      </c>
      <c r="J76" s="25" t="s">
        <v>33</v>
      </c>
      <c r="K76" s="32">
        <v>43724</v>
      </c>
      <c r="L76" s="32"/>
      <c r="M76" s="25" t="s">
        <v>0</v>
      </c>
      <c r="N76" s="1" t="s">
        <v>0</v>
      </c>
      <c r="O76" s="1"/>
      <c r="P76" s="1"/>
      <c r="Q76" s="1"/>
      <c r="R76" s="1"/>
      <c r="S76" s="1"/>
      <c r="T76" s="1"/>
      <c r="U76" s="1"/>
      <c r="V76" s="1"/>
      <c r="W76" s="1" t="s">
        <v>0</v>
      </c>
      <c r="X76" s="1" t="s">
        <v>0</v>
      </c>
      <c r="Y76" s="1"/>
      <c r="Z76" s="1"/>
      <c r="AA76" s="1"/>
      <c r="AB76" s="1"/>
      <c r="AC76" s="1" t="s">
        <v>0</v>
      </c>
      <c r="AD76" s="1" t="s">
        <v>0</v>
      </c>
      <c r="AE76" s="1"/>
      <c r="AF76" s="1" t="s">
        <v>0</v>
      </c>
    </row>
    <row r="77" spans="1:32" ht="162.75" customHeight="1" x14ac:dyDescent="0.2">
      <c r="A77" s="91" t="s">
        <v>0</v>
      </c>
      <c r="B77" s="92" t="s">
        <v>0</v>
      </c>
      <c r="C77" s="25" t="s">
        <v>133</v>
      </c>
      <c r="D77" s="25" t="s">
        <v>33</v>
      </c>
      <c r="E77" s="25" t="s">
        <v>50</v>
      </c>
      <c r="F77" s="25" t="s">
        <v>0</v>
      </c>
      <c r="G77" s="25" t="s">
        <v>0</v>
      </c>
      <c r="H77" s="25" t="s">
        <v>0</v>
      </c>
      <c r="I77" s="25" t="s">
        <v>433</v>
      </c>
      <c r="J77" s="25" t="s">
        <v>33</v>
      </c>
      <c r="K77" s="32">
        <v>42247</v>
      </c>
      <c r="L77" s="32"/>
      <c r="M77" s="25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 t="s">
        <v>0</v>
      </c>
    </row>
    <row r="78" spans="1:32" ht="50.25" customHeight="1" x14ac:dyDescent="0.2">
      <c r="A78" s="24" t="s">
        <v>137</v>
      </c>
      <c r="B78" s="25"/>
      <c r="C78" s="25" t="s">
        <v>0</v>
      </c>
      <c r="D78" s="25" t="s">
        <v>0</v>
      </c>
      <c r="E78" s="25" t="s">
        <v>0</v>
      </c>
      <c r="F78" s="25" t="s">
        <v>0</v>
      </c>
      <c r="G78" s="25" t="s">
        <v>0</v>
      </c>
      <c r="H78" s="25" t="s">
        <v>0</v>
      </c>
      <c r="I78" s="25" t="s">
        <v>0</v>
      </c>
      <c r="J78" s="25" t="s">
        <v>0</v>
      </c>
      <c r="K78" s="25" t="s">
        <v>0</v>
      </c>
      <c r="L78" s="52"/>
      <c r="M78" s="25" t="s">
        <v>427</v>
      </c>
      <c r="N78" s="1">
        <f>N79+N81</f>
        <v>96838.7</v>
      </c>
      <c r="O78" s="1">
        <f t="shared" ref="O78:AB78" si="5">O79+O81</f>
        <v>96838.299999999988</v>
      </c>
      <c r="P78" s="1">
        <f t="shared" si="5"/>
        <v>94440.6</v>
      </c>
      <c r="Q78" s="1">
        <f t="shared" si="5"/>
        <v>94440.6</v>
      </c>
      <c r="R78" s="1">
        <f t="shared" si="5"/>
        <v>1927.4</v>
      </c>
      <c r="S78" s="1">
        <f t="shared" si="5"/>
        <v>1927.4</v>
      </c>
      <c r="T78" s="1">
        <f t="shared" si="5"/>
        <v>470.7</v>
      </c>
      <c r="U78" s="1">
        <f t="shared" si="5"/>
        <v>470.29999999999995</v>
      </c>
      <c r="V78" s="1">
        <f t="shared" si="5"/>
        <v>0</v>
      </c>
      <c r="W78" s="1">
        <f t="shared" si="5"/>
        <v>0</v>
      </c>
      <c r="X78" s="1">
        <f t="shared" si="5"/>
        <v>199.6</v>
      </c>
      <c r="Y78" s="1">
        <f t="shared" si="5"/>
        <v>0</v>
      </c>
      <c r="Z78" s="1">
        <f t="shared" si="5"/>
        <v>0</v>
      </c>
      <c r="AA78" s="1">
        <f t="shared" si="5"/>
        <v>199.6</v>
      </c>
      <c r="AB78" s="1">
        <f t="shared" si="5"/>
        <v>0</v>
      </c>
      <c r="AC78" s="1">
        <f t="shared" ref="AC78:AE78" si="6">AC79+AC81</f>
        <v>52</v>
      </c>
      <c r="AD78" s="1">
        <f t="shared" si="6"/>
        <v>52</v>
      </c>
      <c r="AE78" s="1">
        <f t="shared" si="6"/>
        <v>52</v>
      </c>
      <c r="AF78" s="1" t="s">
        <v>0</v>
      </c>
    </row>
    <row r="79" spans="1:32" ht="174" customHeight="1" x14ac:dyDescent="0.2">
      <c r="A79" s="91" t="s">
        <v>138</v>
      </c>
      <c r="B79" s="92">
        <v>1101</v>
      </c>
      <c r="C79" s="25" t="s">
        <v>29</v>
      </c>
      <c r="D79" s="25" t="s">
        <v>139</v>
      </c>
      <c r="E79" s="25" t="s">
        <v>31</v>
      </c>
      <c r="F79" s="25" t="s">
        <v>0</v>
      </c>
      <c r="G79" s="25" t="s">
        <v>0</v>
      </c>
      <c r="H79" s="25" t="s">
        <v>0</v>
      </c>
      <c r="I79" s="25" t="s">
        <v>430</v>
      </c>
      <c r="J79" s="25" t="s">
        <v>33</v>
      </c>
      <c r="K79" s="32">
        <v>41996</v>
      </c>
      <c r="L79" s="32" t="s">
        <v>494</v>
      </c>
      <c r="M79" s="25" t="s">
        <v>140</v>
      </c>
      <c r="N79" s="1">
        <v>46.4</v>
      </c>
      <c r="O79" s="1">
        <v>46.4</v>
      </c>
      <c r="P79" s="1"/>
      <c r="Q79" s="1"/>
      <c r="R79" s="1"/>
      <c r="S79" s="1"/>
      <c r="T79" s="1">
        <v>46.4</v>
      </c>
      <c r="U79" s="1">
        <v>46.4</v>
      </c>
      <c r="V79" s="1"/>
      <c r="W79" s="1"/>
      <c r="X79" s="1">
        <f>AA79</f>
        <v>49.6</v>
      </c>
      <c r="Y79" s="1"/>
      <c r="Z79" s="1"/>
      <c r="AA79" s="1">
        <v>49.6</v>
      </c>
      <c r="AB79" s="1"/>
      <c r="AC79" s="1">
        <v>52</v>
      </c>
      <c r="AD79" s="1">
        <v>52</v>
      </c>
      <c r="AE79" s="1">
        <v>52</v>
      </c>
      <c r="AF79" s="1" t="s">
        <v>0</v>
      </c>
    </row>
    <row r="80" spans="1:32" ht="76.5" customHeight="1" x14ac:dyDescent="0.2">
      <c r="A80" s="91" t="s">
        <v>0</v>
      </c>
      <c r="B80" s="92"/>
      <c r="C80" s="25" t="s">
        <v>29</v>
      </c>
      <c r="D80" s="25" t="s">
        <v>141</v>
      </c>
      <c r="E80" s="25" t="s">
        <v>31</v>
      </c>
      <c r="F80" s="25" t="s">
        <v>0</v>
      </c>
      <c r="G80" s="25" t="s">
        <v>0</v>
      </c>
      <c r="H80" s="25" t="s">
        <v>0</v>
      </c>
      <c r="I80" s="25" t="s">
        <v>0</v>
      </c>
      <c r="J80" s="25" t="s">
        <v>0</v>
      </c>
      <c r="K80" s="25" t="s">
        <v>0</v>
      </c>
      <c r="L80" s="52"/>
      <c r="M80" s="25" t="s">
        <v>0</v>
      </c>
      <c r="N80" s="1" t="s">
        <v>0</v>
      </c>
      <c r="O80" s="1"/>
      <c r="P80" s="1"/>
      <c r="Q80" s="1"/>
      <c r="R80" s="1"/>
      <c r="S80" s="1"/>
      <c r="T80" s="1"/>
      <c r="U80" s="1"/>
      <c r="V80" s="1"/>
      <c r="W80" s="1" t="s">
        <v>0</v>
      </c>
      <c r="X80" s="1" t="s">
        <v>0</v>
      </c>
      <c r="Y80" s="1"/>
      <c r="Z80" s="1"/>
      <c r="AA80" s="1"/>
      <c r="AB80" s="1"/>
      <c r="AC80" s="1" t="s">
        <v>0</v>
      </c>
      <c r="AD80" s="1" t="s">
        <v>0</v>
      </c>
      <c r="AE80" s="1"/>
      <c r="AF80" s="1" t="s">
        <v>0</v>
      </c>
    </row>
    <row r="81" spans="1:32" ht="123" customHeight="1" x14ac:dyDescent="0.2">
      <c r="A81" s="91" t="s">
        <v>142</v>
      </c>
      <c r="B81" s="92">
        <v>1104</v>
      </c>
      <c r="C81" s="25" t="s">
        <v>29</v>
      </c>
      <c r="D81" s="25" t="s">
        <v>144</v>
      </c>
      <c r="E81" s="25" t="s">
        <v>31</v>
      </c>
      <c r="F81" s="25" t="s">
        <v>0</v>
      </c>
      <c r="G81" s="25" t="s">
        <v>0</v>
      </c>
      <c r="H81" s="25" t="s">
        <v>0</v>
      </c>
      <c r="I81" s="25" t="s">
        <v>434</v>
      </c>
      <c r="J81" s="25" t="s">
        <v>33</v>
      </c>
      <c r="K81" s="32">
        <v>42247</v>
      </c>
      <c r="L81" s="32" t="s">
        <v>143</v>
      </c>
      <c r="M81" s="25" t="s">
        <v>145</v>
      </c>
      <c r="N81" s="1">
        <f>P81+R81+T81</f>
        <v>96792.3</v>
      </c>
      <c r="O81" s="1">
        <f>Q81+S81+U81</f>
        <v>96791.9</v>
      </c>
      <c r="P81" s="1">
        <f>94440.6</f>
        <v>94440.6</v>
      </c>
      <c r="Q81" s="1">
        <f>94440.6</f>
        <v>94440.6</v>
      </c>
      <c r="R81" s="1">
        <f>1927.4</f>
        <v>1927.4</v>
      </c>
      <c r="S81" s="1">
        <f>1927.4</f>
        <v>1927.4</v>
      </c>
      <c r="T81" s="1">
        <f>96.3+178+150</f>
        <v>424.3</v>
      </c>
      <c r="U81" s="1">
        <f>96.3+177.6+150</f>
        <v>423.9</v>
      </c>
      <c r="V81" s="1"/>
      <c r="W81" s="1"/>
      <c r="X81" s="1">
        <f>AA81</f>
        <v>150</v>
      </c>
      <c r="Y81" s="1"/>
      <c r="Z81" s="1"/>
      <c r="AA81" s="1">
        <v>150</v>
      </c>
      <c r="AB81" s="1"/>
      <c r="AC81" s="1"/>
      <c r="AD81" s="1"/>
      <c r="AE81" s="1"/>
      <c r="AF81" s="1"/>
    </row>
    <row r="82" spans="1:32" ht="136.5" customHeight="1" x14ac:dyDescent="0.2">
      <c r="A82" s="91" t="s">
        <v>0</v>
      </c>
      <c r="B82" s="92" t="s">
        <v>0</v>
      </c>
      <c r="C82" s="25" t="s">
        <v>29</v>
      </c>
      <c r="D82" s="25" t="s">
        <v>141</v>
      </c>
      <c r="E82" s="25" t="s">
        <v>31</v>
      </c>
      <c r="F82" s="25" t="s">
        <v>0</v>
      </c>
      <c r="G82" s="25" t="s">
        <v>0</v>
      </c>
      <c r="H82" s="25" t="s">
        <v>0</v>
      </c>
      <c r="I82" s="25" t="s">
        <v>452</v>
      </c>
      <c r="J82" s="25" t="s">
        <v>33</v>
      </c>
      <c r="K82" s="32">
        <v>42627</v>
      </c>
      <c r="L82" s="32"/>
      <c r="M82" s="25" t="s">
        <v>0</v>
      </c>
      <c r="N82" s="1" t="s">
        <v>0</v>
      </c>
      <c r="O82" s="1"/>
      <c r="P82" s="1"/>
      <c r="Q82" s="1"/>
      <c r="R82" s="1"/>
      <c r="S82" s="1"/>
      <c r="T82" s="1"/>
      <c r="U82" s="1"/>
      <c r="V82" s="1"/>
      <c r="W82" s="1" t="s">
        <v>0</v>
      </c>
      <c r="X82" s="1" t="s">
        <v>0</v>
      </c>
      <c r="Y82" s="1"/>
      <c r="Z82" s="1"/>
      <c r="AA82" s="1"/>
      <c r="AB82" s="1"/>
      <c r="AC82" s="1" t="s">
        <v>0</v>
      </c>
      <c r="AD82" s="1" t="s">
        <v>0</v>
      </c>
      <c r="AE82" s="1"/>
      <c r="AF82" s="1" t="s">
        <v>0</v>
      </c>
    </row>
    <row r="83" spans="1:32" ht="161.25" customHeight="1" x14ac:dyDescent="0.2">
      <c r="A83" s="91" t="s">
        <v>0</v>
      </c>
      <c r="B83" s="92" t="s">
        <v>0</v>
      </c>
      <c r="C83" s="25" t="s">
        <v>133</v>
      </c>
      <c r="D83" s="25" t="s">
        <v>33</v>
      </c>
      <c r="E83" s="25" t="s">
        <v>50</v>
      </c>
      <c r="F83" s="25" t="s">
        <v>0</v>
      </c>
      <c r="G83" s="25" t="s">
        <v>0</v>
      </c>
      <c r="H83" s="25" t="s">
        <v>0</v>
      </c>
      <c r="I83" s="28" t="s">
        <v>453</v>
      </c>
      <c r="J83" s="25" t="s">
        <v>33</v>
      </c>
      <c r="K83" s="32">
        <v>43523</v>
      </c>
      <c r="L83" s="32"/>
      <c r="M83" s="25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spans="1:32" ht="124.5" customHeight="1" x14ac:dyDescent="0.2">
      <c r="A84" s="24" t="s">
        <v>148</v>
      </c>
      <c r="B84" s="25"/>
      <c r="C84" s="25" t="s">
        <v>0</v>
      </c>
      <c r="D84" s="25" t="s">
        <v>0</v>
      </c>
      <c r="E84" s="25" t="s">
        <v>0</v>
      </c>
      <c r="F84" s="25" t="s">
        <v>0</v>
      </c>
      <c r="G84" s="25" t="s">
        <v>0</v>
      </c>
      <c r="H84" s="25" t="s">
        <v>0</v>
      </c>
      <c r="I84" s="25" t="s">
        <v>0</v>
      </c>
      <c r="J84" s="25" t="s">
        <v>0</v>
      </c>
      <c r="K84" s="25" t="s">
        <v>0</v>
      </c>
      <c r="L84" s="52"/>
      <c r="M84" s="25" t="s">
        <v>149</v>
      </c>
      <c r="N84" s="1">
        <f>N85+N88+N92+N94+N102+N104+N106+N108+N110+N98+N100</f>
        <v>86177.9</v>
      </c>
      <c r="O84" s="1">
        <f t="shared" ref="O84:V84" si="7">O85+O88+O92+O94+O102+O104+O106+O108+O110+O98+O100</f>
        <v>85974.2</v>
      </c>
      <c r="P84" s="1">
        <f t="shared" si="7"/>
        <v>0</v>
      </c>
      <c r="Q84" s="1">
        <f t="shared" si="7"/>
        <v>0</v>
      </c>
      <c r="R84" s="1">
        <f t="shared" si="7"/>
        <v>10012.1</v>
      </c>
      <c r="S84" s="1">
        <f t="shared" si="7"/>
        <v>10012.1</v>
      </c>
      <c r="T84" s="1">
        <f t="shared" si="7"/>
        <v>0</v>
      </c>
      <c r="U84" s="1">
        <f t="shared" si="7"/>
        <v>0</v>
      </c>
      <c r="V84" s="1">
        <f t="shared" si="7"/>
        <v>76165.8</v>
      </c>
      <c r="W84" s="1">
        <f t="shared" ref="W84:AE84" si="8">W85+W88+W92+W94+W102+W104+W106+W108+W110+W98+W100</f>
        <v>75962.100000000006</v>
      </c>
      <c r="X84" s="1">
        <f t="shared" si="8"/>
        <v>63649.599999999999</v>
      </c>
      <c r="Y84" s="1">
        <f t="shared" si="8"/>
        <v>0</v>
      </c>
      <c r="Z84" s="1">
        <f t="shared" si="8"/>
        <v>164</v>
      </c>
      <c r="AA84" s="1">
        <f t="shared" si="8"/>
        <v>0</v>
      </c>
      <c r="AB84" s="1">
        <f t="shared" si="8"/>
        <v>63485.599999999999</v>
      </c>
      <c r="AC84" s="1">
        <f t="shared" si="8"/>
        <v>30346.500000000004</v>
      </c>
      <c r="AD84" s="1">
        <f t="shared" si="8"/>
        <v>30491.4</v>
      </c>
      <c r="AE84" s="1">
        <f t="shared" si="8"/>
        <v>51915.5</v>
      </c>
      <c r="AF84" s="1" t="s">
        <v>0</v>
      </c>
    </row>
    <row r="85" spans="1:32" ht="131.25" customHeight="1" x14ac:dyDescent="0.2">
      <c r="A85" s="77" t="s">
        <v>146</v>
      </c>
      <c r="B85" s="72">
        <v>1201</v>
      </c>
      <c r="C85" s="25" t="s">
        <v>29</v>
      </c>
      <c r="D85" s="25" t="s">
        <v>151</v>
      </c>
      <c r="E85" s="25" t="s">
        <v>31</v>
      </c>
      <c r="F85" s="25" t="s">
        <v>152</v>
      </c>
      <c r="G85" s="25" t="s">
        <v>33</v>
      </c>
      <c r="H85" s="25" t="s">
        <v>113</v>
      </c>
      <c r="I85" s="25" t="s">
        <v>404</v>
      </c>
      <c r="J85" s="25" t="s">
        <v>33</v>
      </c>
      <c r="K85" s="32">
        <v>40702</v>
      </c>
      <c r="L85" s="32" t="s">
        <v>150</v>
      </c>
      <c r="M85" s="25" t="s">
        <v>153</v>
      </c>
      <c r="N85" s="1">
        <f>V85</f>
        <v>732.6</v>
      </c>
      <c r="O85" s="1">
        <f>W85</f>
        <v>698.8</v>
      </c>
      <c r="P85" s="1"/>
      <c r="Q85" s="1"/>
      <c r="R85" s="1"/>
      <c r="S85" s="1"/>
      <c r="T85" s="1"/>
      <c r="U85" s="1"/>
      <c r="V85" s="1">
        <v>732.6</v>
      </c>
      <c r="W85" s="1">
        <v>698.8</v>
      </c>
      <c r="X85" s="1">
        <f>Y85+Z85+AA85+AB85</f>
        <v>838.2</v>
      </c>
      <c r="Y85" s="1"/>
      <c r="Z85" s="1"/>
      <c r="AA85" s="1"/>
      <c r="AB85" s="1">
        <v>838.2</v>
      </c>
      <c r="AC85" s="1">
        <v>835.8</v>
      </c>
      <c r="AD85" s="1">
        <v>860.6</v>
      </c>
      <c r="AE85" s="1">
        <v>895</v>
      </c>
      <c r="AF85" s="1" t="s">
        <v>0</v>
      </c>
    </row>
    <row r="86" spans="1:32" ht="171" customHeight="1" x14ac:dyDescent="0.2">
      <c r="A86" s="88"/>
      <c r="B86" s="73"/>
      <c r="C86" s="72" t="s">
        <v>29</v>
      </c>
      <c r="D86" s="72" t="s">
        <v>154</v>
      </c>
      <c r="E86" s="72" t="s">
        <v>31</v>
      </c>
      <c r="F86" s="72" t="s">
        <v>0</v>
      </c>
      <c r="G86" s="72" t="s">
        <v>0</v>
      </c>
      <c r="H86" s="72" t="s">
        <v>0</v>
      </c>
      <c r="I86" s="25" t="s">
        <v>455</v>
      </c>
      <c r="J86" s="25" t="s">
        <v>33</v>
      </c>
      <c r="K86" s="32">
        <v>41996</v>
      </c>
      <c r="L86" s="32"/>
      <c r="M86" s="25" t="s">
        <v>0</v>
      </c>
      <c r="N86" s="1"/>
      <c r="O86" s="1"/>
      <c r="P86" s="1"/>
      <c r="Q86" s="1"/>
      <c r="R86" s="1"/>
      <c r="S86" s="1"/>
      <c r="T86" s="1"/>
      <c r="U86" s="1"/>
      <c r="V86" s="1"/>
      <c r="W86" s="1"/>
      <c r="X86" s="1" t="s">
        <v>0</v>
      </c>
      <c r="Y86" s="1"/>
      <c r="Z86" s="1"/>
      <c r="AA86" s="1"/>
      <c r="AB86" s="1"/>
      <c r="AC86" s="1" t="s">
        <v>0</v>
      </c>
      <c r="AD86" s="1" t="s">
        <v>0</v>
      </c>
      <c r="AE86" s="1"/>
      <c r="AF86" s="1" t="s">
        <v>0</v>
      </c>
    </row>
    <row r="87" spans="1:32" ht="159.75" customHeight="1" x14ac:dyDescent="0.2">
      <c r="A87" s="78"/>
      <c r="B87" s="74"/>
      <c r="C87" s="74"/>
      <c r="D87" s="74"/>
      <c r="E87" s="74"/>
      <c r="F87" s="74"/>
      <c r="G87" s="74"/>
      <c r="H87" s="74"/>
      <c r="I87" s="44" t="s">
        <v>478</v>
      </c>
      <c r="J87" s="44" t="s">
        <v>33</v>
      </c>
      <c r="K87" s="32">
        <v>42744</v>
      </c>
      <c r="L87" s="32"/>
      <c r="M87" s="28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</row>
    <row r="88" spans="1:32" ht="147" customHeight="1" x14ac:dyDescent="0.2">
      <c r="A88" s="77" t="s">
        <v>147</v>
      </c>
      <c r="B88" s="72">
        <v>1202</v>
      </c>
      <c r="C88" s="25" t="s">
        <v>156</v>
      </c>
      <c r="D88" s="25" t="s">
        <v>157</v>
      </c>
      <c r="E88" s="25" t="s">
        <v>158</v>
      </c>
      <c r="F88" s="25" t="s">
        <v>152</v>
      </c>
      <c r="G88" s="25" t="s">
        <v>33</v>
      </c>
      <c r="H88" s="25" t="s">
        <v>113</v>
      </c>
      <c r="I88" s="25" t="s">
        <v>396</v>
      </c>
      <c r="J88" s="25" t="s">
        <v>33</v>
      </c>
      <c r="K88" s="32">
        <v>40702</v>
      </c>
      <c r="L88" s="32" t="s">
        <v>155</v>
      </c>
      <c r="M88" s="25" t="s">
        <v>153</v>
      </c>
      <c r="N88" s="1">
        <v>25678.5</v>
      </c>
      <c r="O88" s="1">
        <v>25677.7</v>
      </c>
      <c r="P88" s="1"/>
      <c r="Q88" s="1"/>
      <c r="R88" s="1"/>
      <c r="S88" s="1"/>
      <c r="T88" s="1"/>
      <c r="U88" s="1"/>
      <c r="V88" s="1">
        <v>25678.5</v>
      </c>
      <c r="W88" s="1">
        <v>25677.7</v>
      </c>
      <c r="X88" s="1">
        <f>AB88+AA88+Z88+Y88</f>
        <v>17383.599999999999</v>
      </c>
      <c r="Y88" s="1"/>
      <c r="Z88" s="1"/>
      <c r="AA88" s="1"/>
      <c r="AB88" s="1">
        <v>17383.599999999999</v>
      </c>
      <c r="AC88" s="1">
        <v>14523.2</v>
      </c>
      <c r="AD88" s="1">
        <v>14523.2</v>
      </c>
      <c r="AE88" s="1">
        <v>27007</v>
      </c>
      <c r="AF88" s="1"/>
    </row>
    <row r="89" spans="1:32" ht="201" customHeight="1" x14ac:dyDescent="0.2">
      <c r="A89" s="88"/>
      <c r="B89" s="73"/>
      <c r="C89" s="25" t="s">
        <v>29</v>
      </c>
      <c r="D89" s="25" t="s">
        <v>151</v>
      </c>
      <c r="E89" s="25" t="s">
        <v>31</v>
      </c>
      <c r="F89" s="25" t="s">
        <v>0</v>
      </c>
      <c r="G89" s="25" t="s">
        <v>0</v>
      </c>
      <c r="H89" s="25" t="s">
        <v>0</v>
      </c>
      <c r="I89" s="25" t="s">
        <v>454</v>
      </c>
      <c r="J89" s="25" t="s">
        <v>33</v>
      </c>
      <c r="K89" s="32">
        <v>41382</v>
      </c>
      <c r="L89" s="32"/>
      <c r="M89" s="25" t="s">
        <v>0</v>
      </c>
      <c r="N89" s="1" t="s">
        <v>0</v>
      </c>
      <c r="O89" s="1"/>
      <c r="P89" s="1"/>
      <c r="Q89" s="1"/>
      <c r="R89" s="1"/>
      <c r="S89" s="1"/>
      <c r="T89" s="1"/>
      <c r="U89" s="1"/>
      <c r="V89" s="1"/>
      <c r="W89" s="1" t="s">
        <v>0</v>
      </c>
      <c r="X89" s="1" t="s">
        <v>0</v>
      </c>
      <c r="Y89" s="1"/>
      <c r="Z89" s="1"/>
      <c r="AA89" s="1"/>
      <c r="AB89" s="1"/>
      <c r="AC89" s="1" t="s">
        <v>0</v>
      </c>
      <c r="AD89" s="1" t="s">
        <v>0</v>
      </c>
      <c r="AE89" s="1"/>
      <c r="AF89" s="1" t="s">
        <v>0</v>
      </c>
    </row>
    <row r="90" spans="1:32" ht="176.25" customHeight="1" x14ac:dyDescent="0.2">
      <c r="A90" s="88"/>
      <c r="B90" s="73"/>
      <c r="C90" s="72" t="s">
        <v>29</v>
      </c>
      <c r="D90" s="72" t="s">
        <v>154</v>
      </c>
      <c r="E90" s="72" t="s">
        <v>31</v>
      </c>
      <c r="F90" s="72" t="s">
        <v>0</v>
      </c>
      <c r="G90" s="72" t="s">
        <v>0</v>
      </c>
      <c r="H90" s="72" t="s">
        <v>0</v>
      </c>
      <c r="I90" s="28" t="s">
        <v>455</v>
      </c>
      <c r="J90" s="28" t="s">
        <v>33</v>
      </c>
      <c r="K90" s="32">
        <v>41996</v>
      </c>
      <c r="L90" s="32"/>
      <c r="M90" s="28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2" ht="160.5" customHeight="1" x14ac:dyDescent="0.2">
      <c r="A91" s="78"/>
      <c r="B91" s="74"/>
      <c r="C91" s="74"/>
      <c r="D91" s="74"/>
      <c r="E91" s="74"/>
      <c r="F91" s="74"/>
      <c r="G91" s="74"/>
      <c r="H91" s="74"/>
      <c r="I91" s="25" t="s">
        <v>478</v>
      </c>
      <c r="J91" s="25" t="s">
        <v>33</v>
      </c>
      <c r="K91" s="32">
        <v>42744</v>
      </c>
      <c r="L91" s="32"/>
      <c r="M91" s="25" t="s">
        <v>0</v>
      </c>
      <c r="N91" s="1" t="s">
        <v>0</v>
      </c>
      <c r="O91" s="1"/>
      <c r="P91" s="1"/>
      <c r="Q91" s="1"/>
      <c r="R91" s="1"/>
      <c r="S91" s="1"/>
      <c r="T91" s="1"/>
      <c r="U91" s="1"/>
      <c r="V91" s="1"/>
      <c r="W91" s="1" t="s">
        <v>0</v>
      </c>
      <c r="X91" s="1" t="s">
        <v>0</v>
      </c>
      <c r="Y91" s="1"/>
      <c r="Z91" s="1"/>
      <c r="AA91" s="1"/>
      <c r="AB91" s="1"/>
      <c r="AC91" s="1" t="s">
        <v>0</v>
      </c>
      <c r="AD91" s="1" t="s">
        <v>0</v>
      </c>
      <c r="AE91" s="1"/>
      <c r="AF91" s="1" t="s">
        <v>0</v>
      </c>
    </row>
    <row r="92" spans="1:32" ht="109.5" customHeight="1" x14ac:dyDescent="0.2">
      <c r="A92" s="91" t="s">
        <v>159</v>
      </c>
      <c r="B92" s="92">
        <v>1204</v>
      </c>
      <c r="C92" s="25" t="s">
        <v>29</v>
      </c>
      <c r="D92" s="25" t="s">
        <v>151</v>
      </c>
      <c r="E92" s="25" t="s">
        <v>31</v>
      </c>
      <c r="F92" s="25" t="s">
        <v>0</v>
      </c>
      <c r="G92" s="25" t="s">
        <v>0</v>
      </c>
      <c r="H92" s="25" t="s">
        <v>0</v>
      </c>
      <c r="I92" s="25" t="s">
        <v>385</v>
      </c>
      <c r="J92" s="25" t="s">
        <v>33</v>
      </c>
      <c r="K92" s="32">
        <v>42485</v>
      </c>
      <c r="L92" s="32" t="s">
        <v>160</v>
      </c>
      <c r="M92" s="25" t="s">
        <v>161</v>
      </c>
      <c r="N92" s="1">
        <v>7</v>
      </c>
      <c r="O92" s="1">
        <v>7</v>
      </c>
      <c r="P92" s="1"/>
      <c r="Q92" s="1"/>
      <c r="R92" s="1"/>
      <c r="S92" s="1"/>
      <c r="T92" s="1"/>
      <c r="U92" s="1"/>
      <c r="V92" s="1">
        <v>7</v>
      </c>
      <c r="W92" s="1">
        <v>7</v>
      </c>
      <c r="X92" s="1">
        <f>Y92+Z92+AA92+AB92</f>
        <v>6.9</v>
      </c>
      <c r="Y92" s="1"/>
      <c r="Z92" s="1"/>
      <c r="AA92" s="1"/>
      <c r="AB92" s="1">
        <v>6.9</v>
      </c>
      <c r="AC92" s="1">
        <v>6.7</v>
      </c>
      <c r="AD92" s="1">
        <v>6.4</v>
      </c>
      <c r="AE92" s="1">
        <v>6.4</v>
      </c>
      <c r="AF92" s="1"/>
    </row>
    <row r="93" spans="1:32" ht="171.75" customHeight="1" x14ac:dyDescent="0.2">
      <c r="A93" s="91" t="s">
        <v>0</v>
      </c>
      <c r="B93" s="92" t="s">
        <v>0</v>
      </c>
      <c r="C93" s="25" t="s">
        <v>29</v>
      </c>
      <c r="D93" s="25" t="s">
        <v>162</v>
      </c>
      <c r="E93" s="25" t="s">
        <v>31</v>
      </c>
      <c r="F93" s="25" t="s">
        <v>0</v>
      </c>
      <c r="G93" s="25" t="s">
        <v>0</v>
      </c>
      <c r="H93" s="25" t="s">
        <v>0</v>
      </c>
      <c r="I93" s="28" t="s">
        <v>455</v>
      </c>
      <c r="J93" s="28" t="s">
        <v>33</v>
      </c>
      <c r="K93" s="32">
        <v>41996</v>
      </c>
      <c r="L93" s="32"/>
      <c r="M93" s="25" t="s">
        <v>0</v>
      </c>
      <c r="N93" s="1" t="s">
        <v>0</v>
      </c>
      <c r="O93" s="1"/>
      <c r="P93" s="1"/>
      <c r="Q93" s="1"/>
      <c r="R93" s="1"/>
      <c r="S93" s="1"/>
      <c r="T93" s="1"/>
      <c r="U93" s="1"/>
      <c r="V93" s="1"/>
      <c r="W93" s="1" t="s">
        <v>0</v>
      </c>
      <c r="X93" s="1" t="s">
        <v>0</v>
      </c>
      <c r="Y93" s="1"/>
      <c r="Z93" s="1"/>
      <c r="AA93" s="1"/>
      <c r="AB93" s="1"/>
      <c r="AC93" s="1" t="s">
        <v>0</v>
      </c>
      <c r="AD93" s="1" t="s">
        <v>0</v>
      </c>
      <c r="AE93" s="1"/>
      <c r="AF93" s="1" t="s">
        <v>0</v>
      </c>
    </row>
    <row r="94" spans="1:32" ht="150.75" customHeight="1" x14ac:dyDescent="0.2">
      <c r="A94" s="91" t="s">
        <v>163</v>
      </c>
      <c r="B94" s="92">
        <v>1208</v>
      </c>
      <c r="C94" s="25" t="s">
        <v>106</v>
      </c>
      <c r="D94" s="25" t="s">
        <v>165</v>
      </c>
      <c r="E94" s="25" t="s">
        <v>108</v>
      </c>
      <c r="F94" s="25" t="s">
        <v>0</v>
      </c>
      <c r="G94" s="25" t="s">
        <v>0</v>
      </c>
      <c r="H94" s="25" t="s">
        <v>0</v>
      </c>
      <c r="I94" s="25" t="s">
        <v>394</v>
      </c>
      <c r="J94" s="25" t="s">
        <v>33</v>
      </c>
      <c r="K94" s="32">
        <v>39892</v>
      </c>
      <c r="L94" s="32" t="s">
        <v>164</v>
      </c>
      <c r="M94" s="25" t="s">
        <v>35</v>
      </c>
      <c r="N94" s="1">
        <f>R94+V94</f>
        <v>18282.099999999999</v>
      </c>
      <c r="O94" s="1">
        <f>S94+W94</f>
        <v>18116.2</v>
      </c>
      <c r="P94" s="1"/>
      <c r="Q94" s="1"/>
      <c r="R94" s="1">
        <f>273.1</f>
        <v>273.10000000000002</v>
      </c>
      <c r="S94" s="1">
        <f>273.1</f>
        <v>273.10000000000002</v>
      </c>
      <c r="T94" s="1"/>
      <c r="U94" s="1"/>
      <c r="V94" s="1">
        <f>7726.1+8995+70.2+10+1190.3+17.4</f>
        <v>18009</v>
      </c>
      <c r="W94" s="1">
        <f>7584.2+8972+70.2+10+1189.3+17.4</f>
        <v>17843.100000000002</v>
      </c>
      <c r="X94" s="1">
        <f>Y94+Z94+AA94+AB94</f>
        <v>15743.3</v>
      </c>
      <c r="Y94" s="1"/>
      <c r="Z94" s="1">
        <v>164</v>
      </c>
      <c r="AA94" s="1"/>
      <c r="AB94" s="1">
        <f>6846.7+215+7948.8+315.8+253</f>
        <v>15579.3</v>
      </c>
      <c r="AC94" s="1">
        <f>494.6+4723.1+6580.9+153</f>
        <v>11951.6</v>
      </c>
      <c r="AD94" s="1">
        <f>4828.4+6596+494.6+153</f>
        <v>12072</v>
      </c>
      <c r="AE94" s="1">
        <v>21067.9</v>
      </c>
      <c r="AF94" s="1"/>
    </row>
    <row r="95" spans="1:32" ht="171.75" customHeight="1" x14ac:dyDescent="0.2">
      <c r="A95" s="91" t="s">
        <v>0</v>
      </c>
      <c r="B95" s="92" t="s">
        <v>0</v>
      </c>
      <c r="C95" s="25" t="s">
        <v>166</v>
      </c>
      <c r="D95" s="25" t="s">
        <v>167</v>
      </c>
      <c r="E95" s="25" t="s">
        <v>168</v>
      </c>
      <c r="F95" s="25" t="s">
        <v>0</v>
      </c>
      <c r="G95" s="25" t="s">
        <v>0</v>
      </c>
      <c r="H95" s="25" t="s">
        <v>0</v>
      </c>
      <c r="I95" s="25" t="s">
        <v>393</v>
      </c>
      <c r="J95" s="32" t="s">
        <v>33</v>
      </c>
      <c r="K95" s="32">
        <v>42457</v>
      </c>
      <c r="L95" s="32"/>
      <c r="M95" s="25" t="s">
        <v>0</v>
      </c>
      <c r="N95" s="1" t="s">
        <v>0</v>
      </c>
      <c r="O95" s="1"/>
      <c r="P95" s="1"/>
      <c r="Q95" s="1"/>
      <c r="R95" s="1"/>
      <c r="S95" s="1"/>
      <c r="T95" s="1"/>
      <c r="U95" s="1"/>
      <c r="V95" s="1"/>
      <c r="W95" s="1" t="s">
        <v>0</v>
      </c>
      <c r="X95" s="1" t="s">
        <v>0</v>
      </c>
      <c r="Y95" s="1"/>
      <c r="Z95" s="1"/>
      <c r="AA95" s="1"/>
      <c r="AB95" s="1"/>
      <c r="AC95" s="1" t="s">
        <v>0</v>
      </c>
      <c r="AD95" s="1" t="s">
        <v>0</v>
      </c>
      <c r="AE95" s="1"/>
      <c r="AF95" s="1" t="s">
        <v>0</v>
      </c>
    </row>
    <row r="96" spans="1:32" ht="112.5" customHeight="1" x14ac:dyDescent="0.2">
      <c r="A96" s="91" t="s">
        <v>0</v>
      </c>
      <c r="B96" s="92" t="s">
        <v>0</v>
      </c>
      <c r="C96" s="25" t="s">
        <v>29</v>
      </c>
      <c r="D96" s="25" t="s">
        <v>169</v>
      </c>
      <c r="E96" s="25" t="s">
        <v>31</v>
      </c>
      <c r="F96" s="25" t="s">
        <v>0</v>
      </c>
      <c r="G96" s="25" t="s">
        <v>0</v>
      </c>
      <c r="H96" s="25" t="s">
        <v>0</v>
      </c>
      <c r="I96" s="28" t="s">
        <v>442</v>
      </c>
      <c r="J96" s="28" t="s">
        <v>33</v>
      </c>
      <c r="K96" s="32">
        <v>42247</v>
      </c>
      <c r="L96" s="32"/>
      <c r="M96" s="25" t="s">
        <v>0</v>
      </c>
      <c r="N96" s="1" t="s">
        <v>0</v>
      </c>
      <c r="O96" s="1"/>
      <c r="P96" s="1"/>
      <c r="Q96" s="1"/>
      <c r="R96" s="1"/>
      <c r="S96" s="1"/>
      <c r="T96" s="1"/>
      <c r="U96" s="1"/>
      <c r="V96" s="1"/>
      <c r="W96" s="1" t="s">
        <v>0</v>
      </c>
      <c r="X96" s="1" t="s">
        <v>0</v>
      </c>
      <c r="Y96" s="1"/>
      <c r="Z96" s="1"/>
      <c r="AA96" s="1"/>
      <c r="AB96" s="1"/>
      <c r="AC96" s="1" t="s">
        <v>0</v>
      </c>
      <c r="AD96" s="1" t="s">
        <v>0</v>
      </c>
      <c r="AE96" s="1"/>
      <c r="AF96" s="1" t="s">
        <v>0</v>
      </c>
    </row>
    <row r="97" spans="1:32" ht="162" customHeight="1" x14ac:dyDescent="0.2">
      <c r="A97" s="91" t="s">
        <v>0</v>
      </c>
      <c r="B97" s="92" t="s">
        <v>0</v>
      </c>
      <c r="C97" s="25" t="s">
        <v>170</v>
      </c>
      <c r="D97" s="25" t="s">
        <v>33</v>
      </c>
      <c r="E97" s="25" t="s">
        <v>136</v>
      </c>
      <c r="F97" s="25" t="s">
        <v>0</v>
      </c>
      <c r="G97" s="25" t="s">
        <v>0</v>
      </c>
      <c r="H97" s="25" t="s">
        <v>0</v>
      </c>
      <c r="I97" s="28" t="s">
        <v>443</v>
      </c>
      <c r="J97" s="28" t="s">
        <v>33</v>
      </c>
      <c r="K97" s="32">
        <v>39749</v>
      </c>
      <c r="L97" s="32"/>
      <c r="M97" s="25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2" ht="105" customHeight="1" x14ac:dyDescent="0.2">
      <c r="A98" s="77" t="s">
        <v>468</v>
      </c>
      <c r="B98" s="101">
        <v>1211</v>
      </c>
      <c r="C98" s="40" t="s">
        <v>29</v>
      </c>
      <c r="D98" s="40" t="s">
        <v>471</v>
      </c>
      <c r="E98" s="40" t="s">
        <v>31</v>
      </c>
      <c r="F98" s="40"/>
      <c r="G98" s="40"/>
      <c r="H98" s="40"/>
      <c r="I98" s="72" t="s">
        <v>474</v>
      </c>
      <c r="J98" s="72" t="s">
        <v>33</v>
      </c>
      <c r="K98" s="75">
        <v>44019</v>
      </c>
      <c r="L98" s="47" t="s">
        <v>466</v>
      </c>
      <c r="M98" s="40" t="s">
        <v>145</v>
      </c>
      <c r="N98" s="1">
        <f>P98+R98+T98+V98</f>
        <v>31815.600000000002</v>
      </c>
      <c r="O98" s="1">
        <f>Q98+S98+U98+W98</f>
        <v>31815.300000000003</v>
      </c>
      <c r="P98" s="1"/>
      <c r="Q98" s="1"/>
      <c r="R98" s="1">
        <v>5182.7</v>
      </c>
      <c r="S98" s="1">
        <v>5182.7</v>
      </c>
      <c r="T98" s="1"/>
      <c r="U98" s="1"/>
      <c r="V98" s="1">
        <f>23902.5+1916.9+813.5</f>
        <v>26632.9</v>
      </c>
      <c r="W98" s="1">
        <f>23902.5+1916.9+813.2</f>
        <v>26632.600000000002</v>
      </c>
      <c r="X98" s="1">
        <f>AB98+Y98+Z98+AA98</f>
        <v>25902.400000000001</v>
      </c>
      <c r="Y98" s="1"/>
      <c r="Z98" s="1"/>
      <c r="AA98" s="1"/>
      <c r="AB98" s="1">
        <v>25902.400000000001</v>
      </c>
      <c r="AC98" s="1">
        <v>0</v>
      </c>
      <c r="AD98" s="1">
        <v>0</v>
      </c>
      <c r="AE98" s="1">
        <v>0</v>
      </c>
      <c r="AF98" s="1"/>
    </row>
    <row r="99" spans="1:32" ht="189" customHeight="1" x14ac:dyDescent="0.2">
      <c r="A99" s="78"/>
      <c r="B99" s="102"/>
      <c r="C99" s="40" t="s">
        <v>470</v>
      </c>
      <c r="D99" s="40" t="s">
        <v>473</v>
      </c>
      <c r="E99" s="32">
        <v>40386</v>
      </c>
      <c r="F99" s="40"/>
      <c r="G99" s="40"/>
      <c r="H99" s="40"/>
      <c r="I99" s="74"/>
      <c r="J99" s="74"/>
      <c r="K99" s="76"/>
      <c r="L99" s="48"/>
      <c r="M99" s="40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</row>
    <row r="100" spans="1:32" ht="93" customHeight="1" x14ac:dyDescent="0.2">
      <c r="A100" s="77" t="s">
        <v>469</v>
      </c>
      <c r="B100" s="101">
        <v>1212</v>
      </c>
      <c r="C100" s="40" t="s">
        <v>29</v>
      </c>
      <c r="D100" s="40" t="s">
        <v>472</v>
      </c>
      <c r="E100" s="40" t="s">
        <v>31</v>
      </c>
      <c r="F100" s="40"/>
      <c r="G100" s="40"/>
      <c r="H100" s="40"/>
      <c r="I100" s="72" t="s">
        <v>476</v>
      </c>
      <c r="J100" s="72" t="s">
        <v>33</v>
      </c>
      <c r="K100" s="75">
        <v>42798</v>
      </c>
      <c r="L100" s="75" t="s">
        <v>467</v>
      </c>
      <c r="M100" s="40" t="s">
        <v>145</v>
      </c>
      <c r="N100" s="1">
        <f>R100+V100</f>
        <v>6241.5</v>
      </c>
      <c r="O100" s="1">
        <f>S100+W100</f>
        <v>6241.5</v>
      </c>
      <c r="P100" s="1"/>
      <c r="Q100" s="1"/>
      <c r="R100" s="1">
        <v>4556.3</v>
      </c>
      <c r="S100" s="1">
        <v>4556.3</v>
      </c>
      <c r="T100" s="1"/>
      <c r="U100" s="1"/>
      <c r="V100" s="1">
        <v>1685.2</v>
      </c>
      <c r="W100" s="1">
        <v>1685.2</v>
      </c>
      <c r="X100" s="1">
        <f>Y100+Z100+AA100+AB100</f>
        <v>966</v>
      </c>
      <c r="Y100" s="1"/>
      <c r="Z100" s="1"/>
      <c r="AA100" s="1"/>
      <c r="AB100" s="1">
        <v>966</v>
      </c>
      <c r="AC100" s="1"/>
      <c r="AD100" s="1"/>
      <c r="AE100" s="1"/>
      <c r="AF100" s="1"/>
    </row>
    <row r="101" spans="1:32" ht="141" customHeight="1" x14ac:dyDescent="0.2">
      <c r="A101" s="78"/>
      <c r="B101" s="102"/>
      <c r="C101" s="40" t="s">
        <v>475</v>
      </c>
      <c r="D101" s="40" t="s">
        <v>473</v>
      </c>
      <c r="E101" s="32">
        <v>40884</v>
      </c>
      <c r="F101" s="40"/>
      <c r="G101" s="40"/>
      <c r="H101" s="40"/>
      <c r="I101" s="74"/>
      <c r="J101" s="74"/>
      <c r="K101" s="76"/>
      <c r="L101" s="76"/>
      <c r="M101" s="40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</row>
    <row r="102" spans="1:32" ht="206.25" customHeight="1" x14ac:dyDescent="0.2">
      <c r="A102" s="91" t="s">
        <v>171</v>
      </c>
      <c r="B102" s="92">
        <v>1213</v>
      </c>
      <c r="C102" s="25" t="s">
        <v>29</v>
      </c>
      <c r="D102" s="25" t="s">
        <v>173</v>
      </c>
      <c r="E102" s="25" t="s">
        <v>31</v>
      </c>
      <c r="F102" s="25" t="s">
        <v>174</v>
      </c>
      <c r="G102" s="25" t="s">
        <v>175</v>
      </c>
      <c r="H102" s="25" t="s">
        <v>176</v>
      </c>
      <c r="I102" s="25" t="s">
        <v>456</v>
      </c>
      <c r="J102" s="25" t="s">
        <v>33</v>
      </c>
      <c r="K102" s="32">
        <v>43949</v>
      </c>
      <c r="L102" s="32" t="s">
        <v>172</v>
      </c>
      <c r="M102" s="25" t="s">
        <v>177</v>
      </c>
      <c r="N102" s="1">
        <v>476</v>
      </c>
      <c r="O102" s="1">
        <v>476</v>
      </c>
      <c r="P102" s="1"/>
      <c r="Q102" s="1"/>
      <c r="R102" s="1"/>
      <c r="S102" s="1"/>
      <c r="T102" s="1"/>
      <c r="U102" s="1"/>
      <c r="V102" s="1">
        <v>476</v>
      </c>
      <c r="W102" s="1">
        <v>476</v>
      </c>
      <c r="X102" s="1"/>
      <c r="Y102" s="1"/>
      <c r="Z102" s="1"/>
      <c r="AA102" s="1"/>
      <c r="AB102" s="1"/>
      <c r="AC102" s="1"/>
      <c r="AD102" s="1"/>
      <c r="AE102" s="1"/>
      <c r="AF102" s="1" t="s">
        <v>0</v>
      </c>
    </row>
    <row r="103" spans="1:32" ht="87.75" customHeight="1" x14ac:dyDescent="0.2">
      <c r="A103" s="91" t="s">
        <v>0</v>
      </c>
      <c r="B103" s="92" t="s">
        <v>0</v>
      </c>
      <c r="C103" s="25" t="s">
        <v>178</v>
      </c>
      <c r="D103" s="25" t="s">
        <v>179</v>
      </c>
      <c r="E103" s="25" t="s">
        <v>180</v>
      </c>
      <c r="F103" s="25" t="s">
        <v>0</v>
      </c>
      <c r="G103" s="25" t="s">
        <v>0</v>
      </c>
      <c r="H103" s="25" t="s">
        <v>0</v>
      </c>
      <c r="I103" s="25" t="s">
        <v>0</v>
      </c>
      <c r="J103" s="25" t="s">
        <v>0</v>
      </c>
      <c r="K103" s="25" t="s">
        <v>0</v>
      </c>
      <c r="L103" s="52"/>
      <c r="M103" s="25" t="s">
        <v>0</v>
      </c>
      <c r="N103" s="1" t="s">
        <v>0</v>
      </c>
      <c r="O103" s="1"/>
      <c r="P103" s="1"/>
      <c r="Q103" s="1"/>
      <c r="R103" s="1"/>
      <c r="S103" s="1"/>
      <c r="T103" s="1"/>
      <c r="U103" s="1"/>
      <c r="V103" s="1"/>
      <c r="W103" s="1" t="s">
        <v>0</v>
      </c>
      <c r="X103" s="1" t="s">
        <v>0</v>
      </c>
      <c r="Y103" s="1"/>
      <c r="Z103" s="1"/>
      <c r="AA103" s="1"/>
      <c r="AB103" s="1"/>
      <c r="AC103" s="1" t="s">
        <v>0</v>
      </c>
      <c r="AD103" s="1" t="s">
        <v>0</v>
      </c>
      <c r="AE103" s="1"/>
      <c r="AF103" s="1" t="s">
        <v>0</v>
      </c>
    </row>
    <row r="104" spans="1:32" ht="149.25" customHeight="1" x14ac:dyDescent="0.2">
      <c r="A104" s="91" t="s">
        <v>181</v>
      </c>
      <c r="B104" s="92">
        <v>1217</v>
      </c>
      <c r="C104" s="25" t="s">
        <v>29</v>
      </c>
      <c r="D104" s="25" t="s">
        <v>183</v>
      </c>
      <c r="E104" s="25" t="s">
        <v>31</v>
      </c>
      <c r="F104" s="25" t="s">
        <v>0</v>
      </c>
      <c r="G104" s="25" t="s">
        <v>0</v>
      </c>
      <c r="H104" s="25" t="s">
        <v>0</v>
      </c>
      <c r="I104" s="25" t="s">
        <v>388</v>
      </c>
      <c r="J104" s="25" t="s">
        <v>33</v>
      </c>
      <c r="K104" s="32">
        <v>41318</v>
      </c>
      <c r="L104" s="32" t="s">
        <v>182</v>
      </c>
      <c r="M104" s="25" t="s">
        <v>184</v>
      </c>
      <c r="N104" s="1">
        <v>1200</v>
      </c>
      <c r="O104" s="1">
        <v>1200</v>
      </c>
      <c r="P104" s="1"/>
      <c r="Q104" s="1"/>
      <c r="R104" s="1"/>
      <c r="S104" s="1"/>
      <c r="T104" s="1"/>
      <c r="U104" s="1"/>
      <c r="V104" s="1">
        <v>1200</v>
      </c>
      <c r="W104" s="1">
        <v>1200</v>
      </c>
      <c r="X104" s="1">
        <f>Y104+Z104+AA104+AB104</f>
        <v>1200</v>
      </c>
      <c r="Y104" s="1"/>
      <c r="Z104" s="1"/>
      <c r="AA104" s="1"/>
      <c r="AB104" s="1">
        <v>1200</v>
      </c>
      <c r="AC104" s="1">
        <v>1200</v>
      </c>
      <c r="AD104" s="1">
        <v>1200</v>
      </c>
      <c r="AE104" s="1">
        <v>1200</v>
      </c>
      <c r="AF104" s="1" t="s">
        <v>0</v>
      </c>
    </row>
    <row r="105" spans="1:32" ht="98.25" customHeight="1" x14ac:dyDescent="0.2">
      <c r="A105" s="91" t="s">
        <v>0</v>
      </c>
      <c r="B105" s="92" t="s">
        <v>0</v>
      </c>
      <c r="C105" s="25" t="s">
        <v>185</v>
      </c>
      <c r="D105" s="25" t="s">
        <v>186</v>
      </c>
      <c r="E105" s="25" t="s">
        <v>187</v>
      </c>
      <c r="F105" s="25" t="s">
        <v>0</v>
      </c>
      <c r="G105" s="25" t="s">
        <v>0</v>
      </c>
      <c r="H105" s="25" t="s">
        <v>0</v>
      </c>
      <c r="I105" s="25" t="s">
        <v>446</v>
      </c>
      <c r="J105" s="25" t="s">
        <v>33</v>
      </c>
      <c r="K105" s="32">
        <v>42775</v>
      </c>
      <c r="L105" s="32"/>
      <c r="M105" s="25" t="s">
        <v>0</v>
      </c>
      <c r="N105" s="1" t="s">
        <v>0</v>
      </c>
      <c r="O105" s="1"/>
      <c r="P105" s="1"/>
      <c r="Q105" s="1"/>
      <c r="R105" s="1"/>
      <c r="S105" s="1"/>
      <c r="T105" s="1"/>
      <c r="U105" s="1"/>
      <c r="V105" s="1"/>
      <c r="W105" s="1" t="s">
        <v>0</v>
      </c>
      <c r="X105" s="1" t="s">
        <v>0</v>
      </c>
      <c r="Y105" s="1"/>
      <c r="Z105" s="1"/>
      <c r="AA105" s="1"/>
      <c r="AB105" s="1"/>
      <c r="AC105" s="1" t="s">
        <v>0</v>
      </c>
      <c r="AD105" s="1" t="s">
        <v>0</v>
      </c>
      <c r="AE105" s="1"/>
      <c r="AF105" s="1" t="s">
        <v>0</v>
      </c>
    </row>
    <row r="106" spans="1:32" ht="170.25" customHeight="1" x14ac:dyDescent="0.2">
      <c r="A106" s="91" t="s">
        <v>188</v>
      </c>
      <c r="B106" s="92">
        <v>1219</v>
      </c>
      <c r="C106" s="25" t="s">
        <v>156</v>
      </c>
      <c r="D106" s="25" t="s">
        <v>190</v>
      </c>
      <c r="E106" s="25" t="s">
        <v>158</v>
      </c>
      <c r="F106" s="25" t="s">
        <v>191</v>
      </c>
      <c r="G106" s="25" t="s">
        <v>33</v>
      </c>
      <c r="H106" s="25" t="s">
        <v>192</v>
      </c>
      <c r="I106" s="25" t="s">
        <v>430</v>
      </c>
      <c r="J106" s="25" t="s">
        <v>33</v>
      </c>
      <c r="K106" s="32">
        <v>41996</v>
      </c>
      <c r="L106" s="32" t="s">
        <v>189</v>
      </c>
      <c r="M106" s="25" t="s">
        <v>193</v>
      </c>
      <c r="N106" s="1">
        <v>4</v>
      </c>
      <c r="O106" s="1">
        <v>4</v>
      </c>
      <c r="P106" s="1"/>
      <c r="Q106" s="1"/>
      <c r="R106" s="1"/>
      <c r="S106" s="1"/>
      <c r="T106" s="1"/>
      <c r="U106" s="1"/>
      <c r="V106" s="1">
        <v>4</v>
      </c>
      <c r="W106" s="1">
        <v>4</v>
      </c>
      <c r="X106" s="1">
        <f>Y106+Z106+AA106+AB106</f>
        <v>20</v>
      </c>
      <c r="Y106" s="1"/>
      <c r="Z106" s="1"/>
      <c r="AA106" s="1"/>
      <c r="AB106" s="1">
        <v>20</v>
      </c>
      <c r="AC106" s="1">
        <v>20</v>
      </c>
      <c r="AD106" s="1">
        <v>20</v>
      </c>
      <c r="AE106" s="1">
        <v>20</v>
      </c>
      <c r="AF106" s="1" t="s">
        <v>0</v>
      </c>
    </row>
    <row r="107" spans="1:32" ht="89.25" customHeight="1" x14ac:dyDescent="0.2">
      <c r="A107" s="91" t="s">
        <v>0</v>
      </c>
      <c r="B107" s="92" t="s">
        <v>0</v>
      </c>
      <c r="C107" s="25" t="s">
        <v>29</v>
      </c>
      <c r="D107" s="25" t="s">
        <v>194</v>
      </c>
      <c r="E107" s="25" t="s">
        <v>31</v>
      </c>
      <c r="F107" s="25" t="s">
        <v>0</v>
      </c>
      <c r="G107" s="25" t="s">
        <v>0</v>
      </c>
      <c r="H107" s="25" t="s">
        <v>0</v>
      </c>
      <c r="I107" s="25" t="s">
        <v>0</v>
      </c>
      <c r="J107" s="25" t="s">
        <v>0</v>
      </c>
      <c r="K107" s="25" t="s">
        <v>0</v>
      </c>
      <c r="L107" s="52"/>
      <c r="M107" s="25" t="s">
        <v>0</v>
      </c>
      <c r="N107" s="1" t="s">
        <v>0</v>
      </c>
      <c r="O107" s="1"/>
      <c r="P107" s="1"/>
      <c r="Q107" s="1"/>
      <c r="R107" s="1"/>
      <c r="S107" s="1"/>
      <c r="T107" s="1"/>
      <c r="U107" s="1"/>
      <c r="V107" s="1"/>
      <c r="W107" s="1" t="s">
        <v>0</v>
      </c>
      <c r="X107" s="1"/>
      <c r="Y107" s="1"/>
      <c r="Z107" s="1"/>
      <c r="AA107" s="1"/>
      <c r="AB107" s="1"/>
      <c r="AC107" s="1" t="s">
        <v>0</v>
      </c>
      <c r="AD107" s="1" t="s">
        <v>0</v>
      </c>
      <c r="AE107" s="1"/>
      <c r="AF107" s="1" t="s">
        <v>0</v>
      </c>
    </row>
    <row r="108" spans="1:32" ht="162.75" customHeight="1" x14ac:dyDescent="0.2">
      <c r="A108" s="91" t="s">
        <v>195</v>
      </c>
      <c r="B108" s="92">
        <v>1220</v>
      </c>
      <c r="C108" s="25" t="s">
        <v>197</v>
      </c>
      <c r="D108" s="25" t="s">
        <v>198</v>
      </c>
      <c r="E108" s="25" t="s">
        <v>199</v>
      </c>
      <c r="F108" s="25" t="s">
        <v>0</v>
      </c>
      <c r="G108" s="25" t="s">
        <v>0</v>
      </c>
      <c r="H108" s="25" t="s">
        <v>0</v>
      </c>
      <c r="I108" s="25" t="s">
        <v>431</v>
      </c>
      <c r="J108" s="25" t="s">
        <v>33</v>
      </c>
      <c r="K108" s="32">
        <v>42247</v>
      </c>
      <c r="L108" s="32" t="s">
        <v>196</v>
      </c>
      <c r="M108" s="35" t="s">
        <v>463</v>
      </c>
      <c r="N108" s="1">
        <v>265.10000000000002</v>
      </c>
      <c r="O108" s="1">
        <v>265.10000000000002</v>
      </c>
      <c r="P108" s="1"/>
      <c r="Q108" s="1"/>
      <c r="R108" s="1"/>
      <c r="S108" s="1"/>
      <c r="T108" s="1"/>
      <c r="U108" s="1"/>
      <c r="V108" s="1">
        <v>265.10000000000002</v>
      </c>
      <c r="W108" s="1">
        <v>265.10000000000002</v>
      </c>
      <c r="X108" s="1">
        <f>Y108+Z108+AA108+AB108</f>
        <v>130</v>
      </c>
      <c r="Y108" s="1"/>
      <c r="Z108" s="1"/>
      <c r="AA108" s="1"/>
      <c r="AB108" s="1">
        <v>130</v>
      </c>
      <c r="AC108" s="1">
        <v>250</v>
      </c>
      <c r="AD108" s="1">
        <v>250</v>
      </c>
      <c r="AE108" s="1">
        <v>160</v>
      </c>
      <c r="AF108" s="1"/>
    </row>
    <row r="109" spans="1:32" ht="89.25" customHeight="1" x14ac:dyDescent="0.2">
      <c r="A109" s="91" t="s">
        <v>0</v>
      </c>
      <c r="B109" s="92" t="s">
        <v>0</v>
      </c>
      <c r="C109" s="25" t="s">
        <v>29</v>
      </c>
      <c r="D109" s="25" t="s">
        <v>200</v>
      </c>
      <c r="E109" s="25" t="s">
        <v>31</v>
      </c>
      <c r="F109" s="25" t="s">
        <v>0</v>
      </c>
      <c r="G109" s="25" t="s">
        <v>0</v>
      </c>
      <c r="H109" s="25" t="s">
        <v>0</v>
      </c>
      <c r="I109" s="25" t="s">
        <v>0</v>
      </c>
      <c r="J109" s="25" t="s">
        <v>0</v>
      </c>
      <c r="K109" s="25" t="s">
        <v>0</v>
      </c>
      <c r="L109" s="52"/>
      <c r="M109" s="25" t="s">
        <v>0</v>
      </c>
      <c r="N109" s="1" t="s">
        <v>0</v>
      </c>
      <c r="O109" s="1"/>
      <c r="P109" s="1"/>
      <c r="Q109" s="1"/>
      <c r="R109" s="1"/>
      <c r="S109" s="1"/>
      <c r="T109" s="1"/>
      <c r="U109" s="1"/>
      <c r="V109" s="1"/>
      <c r="W109" s="1" t="s">
        <v>0</v>
      </c>
      <c r="X109" s="1" t="s">
        <v>0</v>
      </c>
      <c r="Y109" s="1"/>
      <c r="Z109" s="1"/>
      <c r="AA109" s="1"/>
      <c r="AB109" s="1"/>
      <c r="AC109" s="1" t="s">
        <v>0</v>
      </c>
      <c r="AD109" s="1" t="s">
        <v>0</v>
      </c>
      <c r="AE109" s="1"/>
      <c r="AF109" s="1" t="s">
        <v>0</v>
      </c>
    </row>
    <row r="110" spans="1:32" ht="200.25" customHeight="1" x14ac:dyDescent="0.2">
      <c r="A110" s="91" t="s">
        <v>201</v>
      </c>
      <c r="B110" s="92">
        <v>1223</v>
      </c>
      <c r="C110" s="25" t="s">
        <v>156</v>
      </c>
      <c r="D110" s="25" t="s">
        <v>157</v>
      </c>
      <c r="E110" s="25" t="s">
        <v>158</v>
      </c>
      <c r="F110" s="25" t="s">
        <v>203</v>
      </c>
      <c r="G110" s="25" t="s">
        <v>204</v>
      </c>
      <c r="H110" s="25" t="s">
        <v>113</v>
      </c>
      <c r="I110" s="25" t="s">
        <v>386</v>
      </c>
      <c r="J110" s="25" t="s">
        <v>33</v>
      </c>
      <c r="K110" s="32">
        <v>42055</v>
      </c>
      <c r="L110" s="32" t="s">
        <v>202</v>
      </c>
      <c r="M110" s="25" t="s">
        <v>205</v>
      </c>
      <c r="N110" s="1">
        <v>1475.5</v>
      </c>
      <c r="O110" s="1">
        <v>1472.6</v>
      </c>
      <c r="P110" s="1"/>
      <c r="Q110" s="1"/>
      <c r="R110" s="1"/>
      <c r="S110" s="1"/>
      <c r="T110" s="1"/>
      <c r="U110" s="1"/>
      <c r="V110" s="1">
        <v>1475.5</v>
      </c>
      <c r="W110" s="1">
        <v>1472.6</v>
      </c>
      <c r="X110" s="1">
        <f>Y110+Z110+AA110+AB110</f>
        <v>1459.2</v>
      </c>
      <c r="Y110" s="1"/>
      <c r="Z110" s="1"/>
      <c r="AA110" s="1"/>
      <c r="AB110" s="1">
        <v>1459.2</v>
      </c>
      <c r="AC110" s="1">
        <v>1559.2</v>
      </c>
      <c r="AD110" s="1">
        <v>1559.2</v>
      </c>
      <c r="AE110" s="1">
        <v>1559.2</v>
      </c>
      <c r="AF110" s="1" t="s">
        <v>0</v>
      </c>
    </row>
    <row r="111" spans="1:32" ht="156" customHeight="1" x14ac:dyDescent="0.2">
      <c r="A111" s="91" t="s">
        <v>0</v>
      </c>
      <c r="B111" s="92" t="s">
        <v>0</v>
      </c>
      <c r="C111" s="25" t="s">
        <v>29</v>
      </c>
      <c r="D111" s="25" t="s">
        <v>162</v>
      </c>
      <c r="E111" s="25" t="s">
        <v>31</v>
      </c>
      <c r="F111" s="25" t="s">
        <v>0</v>
      </c>
      <c r="G111" s="25" t="s">
        <v>0</v>
      </c>
      <c r="H111" s="25" t="s">
        <v>0</v>
      </c>
      <c r="I111" s="25" t="s">
        <v>457</v>
      </c>
      <c r="J111" s="25" t="s">
        <v>33</v>
      </c>
      <c r="K111" s="32">
        <v>42284</v>
      </c>
      <c r="L111" s="32"/>
      <c r="M111" s="25" t="s">
        <v>0</v>
      </c>
      <c r="N111" s="1" t="s">
        <v>0</v>
      </c>
      <c r="O111" s="1"/>
      <c r="P111" s="1"/>
      <c r="Q111" s="1"/>
      <c r="R111" s="1"/>
      <c r="S111" s="1"/>
      <c r="T111" s="1"/>
      <c r="U111" s="1"/>
      <c r="V111" s="1"/>
      <c r="W111" s="1" t="s">
        <v>0</v>
      </c>
      <c r="X111" s="1" t="s">
        <v>0</v>
      </c>
      <c r="Y111" s="1"/>
      <c r="Z111" s="1"/>
      <c r="AA111" s="1"/>
      <c r="AB111" s="1"/>
      <c r="AC111" s="1" t="s">
        <v>0</v>
      </c>
      <c r="AD111" s="1" t="s">
        <v>0</v>
      </c>
      <c r="AE111" s="1"/>
      <c r="AF111" s="1" t="s">
        <v>0</v>
      </c>
    </row>
    <row r="112" spans="1:32" ht="80.25" customHeight="1" x14ac:dyDescent="0.2">
      <c r="A112" s="24" t="s">
        <v>206</v>
      </c>
      <c r="B112" s="25"/>
      <c r="C112" s="25" t="s">
        <v>0</v>
      </c>
      <c r="D112" s="25" t="s">
        <v>0</v>
      </c>
      <c r="E112" s="25" t="s">
        <v>0</v>
      </c>
      <c r="F112" s="25" t="s">
        <v>0</v>
      </c>
      <c r="G112" s="25" t="s">
        <v>0</v>
      </c>
      <c r="H112" s="25" t="s">
        <v>0</v>
      </c>
      <c r="I112" s="25" t="s">
        <v>0</v>
      </c>
      <c r="J112" s="25" t="s">
        <v>0</v>
      </c>
      <c r="K112" s="25" t="s">
        <v>0</v>
      </c>
      <c r="L112" s="52" t="s">
        <v>207</v>
      </c>
      <c r="M112" s="25" t="s">
        <v>479</v>
      </c>
      <c r="N112" s="1">
        <f t="shared" ref="N112:AE112" si="9">N113+N116+N120</f>
        <v>1313.8</v>
      </c>
      <c r="O112" s="1">
        <f t="shared" si="9"/>
        <v>1264.6999999999998</v>
      </c>
      <c r="P112" s="1">
        <f t="shared" si="9"/>
        <v>0</v>
      </c>
      <c r="Q112" s="1">
        <f t="shared" si="9"/>
        <v>0</v>
      </c>
      <c r="R112" s="1">
        <f t="shared" si="9"/>
        <v>0</v>
      </c>
      <c r="S112" s="1">
        <f t="shared" si="9"/>
        <v>0</v>
      </c>
      <c r="T112" s="1">
        <f t="shared" si="9"/>
        <v>0</v>
      </c>
      <c r="U112" s="1">
        <f t="shared" si="9"/>
        <v>0</v>
      </c>
      <c r="V112" s="1">
        <f t="shared" si="9"/>
        <v>1313.8</v>
      </c>
      <c r="W112" s="1">
        <f t="shared" si="9"/>
        <v>1264.6999999999998</v>
      </c>
      <c r="X112" s="1">
        <f>X113+X116+X120</f>
        <v>1556</v>
      </c>
      <c r="Y112" s="1">
        <f t="shared" si="9"/>
        <v>0</v>
      </c>
      <c r="Z112" s="1">
        <f t="shared" si="9"/>
        <v>0</v>
      </c>
      <c r="AA112" s="1">
        <f t="shared" si="9"/>
        <v>0</v>
      </c>
      <c r="AB112" s="1">
        <f t="shared" si="9"/>
        <v>1556</v>
      </c>
      <c r="AC112" s="1">
        <f t="shared" si="9"/>
        <v>2440</v>
      </c>
      <c r="AD112" s="1">
        <f t="shared" si="9"/>
        <v>2460</v>
      </c>
      <c r="AE112" s="1">
        <f t="shared" si="9"/>
        <v>2595</v>
      </c>
      <c r="AF112" s="1" t="s">
        <v>0</v>
      </c>
    </row>
    <row r="113" spans="1:32" ht="39.75" customHeight="1" x14ac:dyDescent="0.2">
      <c r="A113" s="24" t="s">
        <v>208</v>
      </c>
      <c r="B113" s="25"/>
      <c r="C113" s="25" t="s">
        <v>0</v>
      </c>
      <c r="D113" s="25" t="s">
        <v>0</v>
      </c>
      <c r="E113" s="25" t="s">
        <v>0</v>
      </c>
      <c r="F113" s="25" t="s">
        <v>0</v>
      </c>
      <c r="G113" s="25" t="s">
        <v>0</v>
      </c>
      <c r="H113" s="25" t="s">
        <v>0</v>
      </c>
      <c r="I113" s="25" t="s">
        <v>0</v>
      </c>
      <c r="J113" s="25" t="s">
        <v>0</v>
      </c>
      <c r="K113" s="25" t="s">
        <v>0</v>
      </c>
      <c r="L113" s="53" t="s">
        <v>209</v>
      </c>
      <c r="M113" s="53" t="s">
        <v>509</v>
      </c>
      <c r="N113" s="1">
        <f>N114</f>
        <v>58</v>
      </c>
      <c r="O113" s="1">
        <f t="shared" ref="O113:V113" si="10">O114</f>
        <v>58</v>
      </c>
      <c r="P113" s="1">
        <f t="shared" si="10"/>
        <v>0</v>
      </c>
      <c r="Q113" s="1">
        <f t="shared" si="10"/>
        <v>0</v>
      </c>
      <c r="R113" s="1">
        <f t="shared" si="10"/>
        <v>0</v>
      </c>
      <c r="S113" s="1">
        <f t="shared" si="10"/>
        <v>0</v>
      </c>
      <c r="T113" s="1">
        <f t="shared" si="10"/>
        <v>0</v>
      </c>
      <c r="U113" s="1">
        <f t="shared" si="10"/>
        <v>0</v>
      </c>
      <c r="V113" s="1">
        <f t="shared" si="10"/>
        <v>58</v>
      </c>
      <c r="W113" s="1">
        <f t="shared" ref="W113:AE113" si="11">W114</f>
        <v>58</v>
      </c>
      <c r="X113" s="1">
        <f t="shared" si="11"/>
        <v>50</v>
      </c>
      <c r="Y113" s="1">
        <f t="shared" si="11"/>
        <v>0</v>
      </c>
      <c r="Z113" s="1">
        <f t="shared" si="11"/>
        <v>0</v>
      </c>
      <c r="AA113" s="1">
        <f t="shared" si="11"/>
        <v>0</v>
      </c>
      <c r="AB113" s="1">
        <f t="shared" si="11"/>
        <v>50</v>
      </c>
      <c r="AC113" s="1">
        <f t="shared" si="11"/>
        <v>50</v>
      </c>
      <c r="AD113" s="1">
        <f t="shared" si="11"/>
        <v>50</v>
      </c>
      <c r="AE113" s="1">
        <f t="shared" si="11"/>
        <v>50</v>
      </c>
      <c r="AF113" s="1" t="s">
        <v>0</v>
      </c>
    </row>
    <row r="114" spans="1:32" ht="168" customHeight="1" x14ac:dyDescent="0.2">
      <c r="A114" s="91" t="s">
        <v>210</v>
      </c>
      <c r="B114" s="92">
        <v>1313</v>
      </c>
      <c r="C114" s="25" t="s">
        <v>29</v>
      </c>
      <c r="D114" s="25" t="s">
        <v>212</v>
      </c>
      <c r="E114" s="25" t="s">
        <v>31</v>
      </c>
      <c r="F114" s="25" t="s">
        <v>0</v>
      </c>
      <c r="G114" s="25" t="s">
        <v>0</v>
      </c>
      <c r="H114" s="25" t="s">
        <v>0</v>
      </c>
      <c r="I114" s="25" t="s">
        <v>432</v>
      </c>
      <c r="J114" s="25" t="s">
        <v>33</v>
      </c>
      <c r="K114" s="32">
        <v>43907</v>
      </c>
      <c r="L114" s="32" t="s">
        <v>211</v>
      </c>
      <c r="M114" s="25" t="s">
        <v>509</v>
      </c>
      <c r="N114" s="1">
        <v>58</v>
      </c>
      <c r="O114" s="1">
        <v>58</v>
      </c>
      <c r="P114" s="1"/>
      <c r="Q114" s="1"/>
      <c r="R114" s="1"/>
      <c r="S114" s="1"/>
      <c r="T114" s="1"/>
      <c r="U114" s="1"/>
      <c r="V114" s="1">
        <v>58</v>
      </c>
      <c r="W114" s="1">
        <v>58</v>
      </c>
      <c r="X114" s="1">
        <f>Y114+Z114+AA114+AB114</f>
        <v>50</v>
      </c>
      <c r="Y114" s="1"/>
      <c r="Z114" s="1"/>
      <c r="AA114" s="1"/>
      <c r="AB114" s="1">
        <v>50</v>
      </c>
      <c r="AC114" s="1">
        <v>50</v>
      </c>
      <c r="AD114" s="1">
        <v>50</v>
      </c>
      <c r="AE114" s="1">
        <v>50</v>
      </c>
      <c r="AF114" s="1"/>
    </row>
    <row r="115" spans="1:32" ht="80.25" customHeight="1" x14ac:dyDescent="0.2">
      <c r="A115" s="91" t="s">
        <v>0</v>
      </c>
      <c r="B115" s="92" t="s">
        <v>0</v>
      </c>
      <c r="C115" s="25" t="s">
        <v>213</v>
      </c>
      <c r="D115" s="25" t="s">
        <v>214</v>
      </c>
      <c r="E115" s="25" t="s">
        <v>215</v>
      </c>
      <c r="F115" s="25" t="s">
        <v>0</v>
      </c>
      <c r="G115" s="25" t="s">
        <v>0</v>
      </c>
      <c r="H115" s="25" t="s">
        <v>0</v>
      </c>
      <c r="I115" s="25" t="s">
        <v>0</v>
      </c>
      <c r="J115" s="25" t="s">
        <v>0</v>
      </c>
      <c r="K115" s="25" t="s">
        <v>0</v>
      </c>
      <c r="L115" s="52"/>
      <c r="M115" s="25" t="s">
        <v>0</v>
      </c>
      <c r="N115" s="1" t="s">
        <v>0</v>
      </c>
      <c r="O115" s="1"/>
      <c r="P115" s="1"/>
      <c r="Q115" s="1"/>
      <c r="R115" s="1"/>
      <c r="S115" s="1"/>
      <c r="T115" s="1"/>
      <c r="U115" s="1"/>
      <c r="V115" s="1"/>
      <c r="W115" s="1" t="s">
        <v>0</v>
      </c>
      <c r="X115" s="1" t="s">
        <v>0</v>
      </c>
      <c r="Y115" s="1"/>
      <c r="Z115" s="1"/>
      <c r="AA115" s="1"/>
      <c r="AB115" s="1"/>
      <c r="AC115" s="1" t="s">
        <v>0</v>
      </c>
      <c r="AD115" s="1" t="s">
        <v>0</v>
      </c>
      <c r="AE115" s="1"/>
      <c r="AF115" s="1" t="s">
        <v>0</v>
      </c>
    </row>
    <row r="116" spans="1:32" ht="60" x14ac:dyDescent="0.2">
      <c r="A116" s="24" t="s">
        <v>216</v>
      </c>
      <c r="B116" s="25"/>
      <c r="C116" s="25" t="s">
        <v>0</v>
      </c>
      <c r="D116" s="25" t="s">
        <v>0</v>
      </c>
      <c r="E116" s="25" t="s">
        <v>0</v>
      </c>
      <c r="F116" s="25" t="s">
        <v>0</v>
      </c>
      <c r="G116" s="25" t="s">
        <v>0</v>
      </c>
      <c r="H116" s="25" t="s">
        <v>0</v>
      </c>
      <c r="I116" s="25" t="s">
        <v>0</v>
      </c>
      <c r="J116" s="25" t="s">
        <v>0</v>
      </c>
      <c r="K116" s="25" t="s">
        <v>0</v>
      </c>
      <c r="L116" s="53" t="s">
        <v>217</v>
      </c>
      <c r="M116" s="25" t="s">
        <v>134</v>
      </c>
      <c r="N116" s="1">
        <f>N117+N119</f>
        <v>739.4</v>
      </c>
      <c r="O116" s="1">
        <f t="shared" ref="O116:AE116" si="12">O117+O119</f>
        <v>690.3</v>
      </c>
      <c r="P116" s="1">
        <f t="shared" si="12"/>
        <v>0</v>
      </c>
      <c r="Q116" s="1">
        <f t="shared" si="12"/>
        <v>0</v>
      </c>
      <c r="R116" s="1">
        <f t="shared" si="12"/>
        <v>0</v>
      </c>
      <c r="S116" s="1">
        <f t="shared" si="12"/>
        <v>0</v>
      </c>
      <c r="T116" s="1">
        <f t="shared" si="12"/>
        <v>0</v>
      </c>
      <c r="U116" s="1">
        <f t="shared" si="12"/>
        <v>0</v>
      </c>
      <c r="V116" s="1">
        <f t="shared" si="12"/>
        <v>739.4</v>
      </c>
      <c r="W116" s="1">
        <f t="shared" si="12"/>
        <v>690.3</v>
      </c>
      <c r="X116" s="1">
        <f t="shared" si="12"/>
        <v>823</v>
      </c>
      <c r="Y116" s="1">
        <f t="shared" si="12"/>
        <v>0</v>
      </c>
      <c r="Z116" s="1">
        <f t="shared" si="12"/>
        <v>0</v>
      </c>
      <c r="AA116" s="1">
        <f t="shared" si="12"/>
        <v>0</v>
      </c>
      <c r="AB116" s="1">
        <f t="shared" si="12"/>
        <v>823</v>
      </c>
      <c r="AC116" s="1">
        <f t="shared" si="12"/>
        <v>823</v>
      </c>
      <c r="AD116" s="1">
        <f t="shared" si="12"/>
        <v>823</v>
      </c>
      <c r="AE116" s="1">
        <f t="shared" si="12"/>
        <v>823</v>
      </c>
      <c r="AF116" s="1" t="s">
        <v>0</v>
      </c>
    </row>
    <row r="117" spans="1:32" ht="265.5" customHeight="1" x14ac:dyDescent="0.2">
      <c r="A117" s="77" t="s">
        <v>219</v>
      </c>
      <c r="B117" s="72">
        <v>1503</v>
      </c>
      <c r="C117" s="25" t="s">
        <v>29</v>
      </c>
      <c r="D117" s="25" t="s">
        <v>218</v>
      </c>
      <c r="E117" s="25" t="s">
        <v>31</v>
      </c>
      <c r="F117" s="25" t="s">
        <v>0</v>
      </c>
      <c r="G117" s="25" t="s">
        <v>0</v>
      </c>
      <c r="H117" s="25" t="s">
        <v>0</v>
      </c>
      <c r="I117" s="25" t="s">
        <v>477</v>
      </c>
      <c r="J117" s="25" t="s">
        <v>33</v>
      </c>
      <c r="K117" s="32">
        <v>43726</v>
      </c>
      <c r="L117" s="32" t="s">
        <v>220</v>
      </c>
      <c r="M117" s="25" t="s">
        <v>134</v>
      </c>
      <c r="N117" s="1">
        <v>739.4</v>
      </c>
      <c r="O117" s="1">
        <v>690.3</v>
      </c>
      <c r="P117" s="1"/>
      <c r="Q117" s="1"/>
      <c r="R117" s="1"/>
      <c r="S117" s="1"/>
      <c r="T117" s="1"/>
      <c r="U117" s="1"/>
      <c r="V117" s="1">
        <v>739.4</v>
      </c>
      <c r="W117" s="1">
        <v>690.3</v>
      </c>
      <c r="X117" s="1">
        <f>Y117+Z117+AA117+AB117</f>
        <v>813</v>
      </c>
      <c r="Y117" s="1"/>
      <c r="Z117" s="1"/>
      <c r="AA117" s="1"/>
      <c r="AB117" s="1">
        <v>813</v>
      </c>
      <c r="AC117" s="1">
        <v>813</v>
      </c>
      <c r="AD117" s="1">
        <v>813</v>
      </c>
      <c r="AE117" s="1">
        <v>813</v>
      </c>
      <c r="AF117" s="1" t="s">
        <v>0</v>
      </c>
    </row>
    <row r="118" spans="1:32" ht="277.5" customHeight="1" x14ac:dyDescent="0.2">
      <c r="A118" s="78"/>
      <c r="B118" s="74"/>
      <c r="C118" s="65"/>
      <c r="D118" s="65"/>
      <c r="E118" s="65"/>
      <c r="F118" s="65"/>
      <c r="G118" s="65"/>
      <c r="H118" s="65"/>
      <c r="I118" s="65" t="s">
        <v>525</v>
      </c>
      <c r="J118" s="65" t="s">
        <v>33</v>
      </c>
      <c r="K118" s="32">
        <v>44253</v>
      </c>
      <c r="L118" s="32"/>
      <c r="M118" s="65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spans="1:32" ht="94.5" customHeight="1" x14ac:dyDescent="0.2">
      <c r="A119" s="16" t="s">
        <v>423</v>
      </c>
      <c r="B119" s="15">
        <v>1505</v>
      </c>
      <c r="C119" s="15" t="s">
        <v>425</v>
      </c>
      <c r="D119" s="25" t="s">
        <v>218</v>
      </c>
      <c r="E119" s="25" t="s">
        <v>31</v>
      </c>
      <c r="F119" s="25"/>
      <c r="G119" s="25"/>
      <c r="H119" s="25"/>
      <c r="I119" s="25" t="s">
        <v>523</v>
      </c>
      <c r="J119" s="25" t="s">
        <v>524</v>
      </c>
      <c r="K119" s="32">
        <v>39232</v>
      </c>
      <c r="L119" s="52" t="s">
        <v>424</v>
      </c>
      <c r="M119" s="15" t="s">
        <v>35</v>
      </c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>
        <v>10</v>
      </c>
      <c r="Y119" s="1"/>
      <c r="Z119" s="1"/>
      <c r="AA119" s="1"/>
      <c r="AB119" s="1">
        <v>10</v>
      </c>
      <c r="AC119" s="1">
        <v>10</v>
      </c>
      <c r="AD119" s="1">
        <v>10</v>
      </c>
      <c r="AE119" s="1">
        <v>10</v>
      </c>
      <c r="AF119" s="1"/>
    </row>
    <row r="120" spans="1:32" ht="60" x14ac:dyDescent="0.2">
      <c r="A120" s="24" t="s">
        <v>221</v>
      </c>
      <c r="B120" s="25"/>
      <c r="C120" s="25" t="s">
        <v>0</v>
      </c>
      <c r="D120" s="25" t="s">
        <v>0</v>
      </c>
      <c r="E120" s="25" t="s">
        <v>0</v>
      </c>
      <c r="F120" s="25" t="s">
        <v>0</v>
      </c>
      <c r="G120" s="25" t="s">
        <v>0</v>
      </c>
      <c r="H120" s="25" t="s">
        <v>0</v>
      </c>
      <c r="I120" s="25" t="s">
        <v>0</v>
      </c>
      <c r="J120" s="25" t="s">
        <v>0</v>
      </c>
      <c r="K120" s="25" t="s">
        <v>0</v>
      </c>
      <c r="L120" s="52"/>
      <c r="M120" s="25" t="s">
        <v>222</v>
      </c>
      <c r="N120" s="1">
        <f>N121+N122</f>
        <v>516.4</v>
      </c>
      <c r="O120" s="1">
        <f t="shared" ref="O120:V120" si="13">O121+O122</f>
        <v>516.4</v>
      </c>
      <c r="P120" s="1">
        <f t="shared" si="13"/>
        <v>0</v>
      </c>
      <c r="Q120" s="1">
        <f t="shared" si="13"/>
        <v>0</v>
      </c>
      <c r="R120" s="1">
        <f t="shared" si="13"/>
        <v>0</v>
      </c>
      <c r="S120" s="1">
        <f t="shared" si="13"/>
        <v>0</v>
      </c>
      <c r="T120" s="1">
        <f t="shared" si="13"/>
        <v>0</v>
      </c>
      <c r="U120" s="1">
        <f t="shared" si="13"/>
        <v>0</v>
      </c>
      <c r="V120" s="1">
        <f t="shared" si="13"/>
        <v>516.4</v>
      </c>
      <c r="W120" s="1">
        <f t="shared" ref="W120:AC120" si="14">W121+W122</f>
        <v>516.4</v>
      </c>
      <c r="X120" s="1">
        <f t="shared" si="14"/>
        <v>683</v>
      </c>
      <c r="Y120" s="1">
        <f t="shared" si="14"/>
        <v>0</v>
      </c>
      <c r="Z120" s="1">
        <f t="shared" si="14"/>
        <v>0</v>
      </c>
      <c r="AA120" s="1">
        <f t="shared" si="14"/>
        <v>0</v>
      </c>
      <c r="AB120" s="1">
        <f t="shared" si="14"/>
        <v>683</v>
      </c>
      <c r="AC120" s="1">
        <f t="shared" si="14"/>
        <v>1567</v>
      </c>
      <c r="AD120" s="1">
        <f t="shared" ref="AD120:AE120" si="15">AD121+AD122</f>
        <v>1587</v>
      </c>
      <c r="AE120" s="1">
        <f t="shared" si="15"/>
        <v>1722</v>
      </c>
      <c r="AF120" s="1" t="s">
        <v>0</v>
      </c>
    </row>
    <row r="121" spans="1:32" ht="150.75" customHeight="1" x14ac:dyDescent="0.2">
      <c r="A121" s="24" t="s">
        <v>223</v>
      </c>
      <c r="B121" s="25">
        <v>1601</v>
      </c>
      <c r="C121" s="25" t="s">
        <v>29</v>
      </c>
      <c r="D121" s="25" t="s">
        <v>225</v>
      </c>
      <c r="E121" s="25" t="s">
        <v>31</v>
      </c>
      <c r="F121" s="25" t="s">
        <v>0</v>
      </c>
      <c r="G121" s="25" t="s">
        <v>0</v>
      </c>
      <c r="H121" s="25" t="s">
        <v>0</v>
      </c>
      <c r="I121" s="25" t="s">
        <v>428</v>
      </c>
      <c r="J121" s="25" t="s">
        <v>33</v>
      </c>
      <c r="K121" s="32">
        <v>43784</v>
      </c>
      <c r="L121" s="52" t="s">
        <v>224</v>
      </c>
      <c r="M121" s="25" t="s">
        <v>226</v>
      </c>
      <c r="N121" s="1">
        <v>516.4</v>
      </c>
      <c r="O121" s="1">
        <v>516.4</v>
      </c>
      <c r="P121" s="1"/>
      <c r="Q121" s="1"/>
      <c r="R121" s="1"/>
      <c r="S121" s="1"/>
      <c r="T121" s="1"/>
      <c r="U121" s="1"/>
      <c r="V121" s="1">
        <v>516.4</v>
      </c>
      <c r="W121" s="1">
        <v>516.4</v>
      </c>
      <c r="X121" s="1">
        <v>552</v>
      </c>
      <c r="Y121" s="1"/>
      <c r="Z121" s="1"/>
      <c r="AA121" s="1"/>
      <c r="AB121" s="1">
        <v>552</v>
      </c>
      <c r="AC121" s="1">
        <v>567</v>
      </c>
      <c r="AD121" s="1">
        <v>587</v>
      </c>
      <c r="AE121" s="1">
        <v>722</v>
      </c>
      <c r="AF121" s="1" t="s">
        <v>0</v>
      </c>
    </row>
    <row r="122" spans="1:32" ht="89.25" customHeight="1" x14ac:dyDescent="0.2">
      <c r="A122" s="24" t="s">
        <v>227</v>
      </c>
      <c r="B122" s="25">
        <v>1602</v>
      </c>
      <c r="C122" s="25" t="s">
        <v>29</v>
      </c>
      <c r="D122" s="25" t="s">
        <v>225</v>
      </c>
      <c r="E122" s="25" t="s">
        <v>31</v>
      </c>
      <c r="F122" s="25" t="s">
        <v>0</v>
      </c>
      <c r="G122" s="25" t="s">
        <v>0</v>
      </c>
      <c r="H122" s="25" t="s">
        <v>0</v>
      </c>
      <c r="I122" s="25" t="s">
        <v>0</v>
      </c>
      <c r="J122" s="25" t="s">
        <v>0</v>
      </c>
      <c r="K122" s="25" t="s">
        <v>0</v>
      </c>
      <c r="L122" s="52" t="s">
        <v>228</v>
      </c>
      <c r="M122" s="25" t="s">
        <v>229</v>
      </c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>
        <f>AB122</f>
        <v>131</v>
      </c>
      <c r="Y122" s="1"/>
      <c r="Z122" s="1"/>
      <c r="AA122" s="1"/>
      <c r="AB122" s="1">
        <v>131</v>
      </c>
      <c r="AC122" s="1">
        <v>1000</v>
      </c>
      <c r="AD122" s="1">
        <v>1000</v>
      </c>
      <c r="AE122" s="1">
        <v>1000</v>
      </c>
      <c r="AF122" s="1" t="s">
        <v>0</v>
      </c>
    </row>
    <row r="123" spans="1:32" ht="101.25" customHeight="1" x14ac:dyDescent="0.2">
      <c r="A123" s="69" t="s">
        <v>230</v>
      </c>
      <c r="B123" s="70"/>
      <c r="C123" s="70" t="s">
        <v>0</v>
      </c>
      <c r="D123" s="70" t="s">
        <v>0</v>
      </c>
      <c r="E123" s="70" t="s">
        <v>0</v>
      </c>
      <c r="F123" s="70" t="s">
        <v>0</v>
      </c>
      <c r="G123" s="70" t="s">
        <v>0</v>
      </c>
      <c r="H123" s="70" t="s">
        <v>0</v>
      </c>
      <c r="I123" s="70" t="s">
        <v>0</v>
      </c>
      <c r="J123" s="70" t="s">
        <v>0</v>
      </c>
      <c r="K123" s="70" t="s">
        <v>0</v>
      </c>
      <c r="L123" s="70" t="s">
        <v>231</v>
      </c>
      <c r="M123" s="70" t="s">
        <v>232</v>
      </c>
      <c r="N123" s="1">
        <f>N124+N129</f>
        <v>24318.7</v>
      </c>
      <c r="O123" s="1">
        <f t="shared" ref="O123:V123" si="16">O124+O129</f>
        <v>19461.2</v>
      </c>
      <c r="P123" s="1">
        <f t="shared" si="16"/>
        <v>3254</v>
      </c>
      <c r="Q123" s="1">
        <f t="shared" si="16"/>
        <v>3253.3999999999996</v>
      </c>
      <c r="R123" s="1">
        <f t="shared" si="16"/>
        <v>21064.7</v>
      </c>
      <c r="S123" s="1">
        <f t="shared" si="16"/>
        <v>16207.800000000001</v>
      </c>
      <c r="T123" s="1">
        <f t="shared" si="16"/>
        <v>0</v>
      </c>
      <c r="U123" s="1">
        <f t="shared" si="16"/>
        <v>0</v>
      </c>
      <c r="V123" s="1">
        <f t="shared" si="16"/>
        <v>0</v>
      </c>
      <c r="W123" s="1">
        <f t="shared" ref="W123:AE123" si="17">W124+W129</f>
        <v>0</v>
      </c>
      <c r="X123" s="1">
        <f t="shared" si="17"/>
        <v>25504.399999999998</v>
      </c>
      <c r="Y123" s="1">
        <f t="shared" si="17"/>
        <v>2138</v>
      </c>
      <c r="Z123" s="1">
        <f t="shared" si="17"/>
        <v>23366.399999999998</v>
      </c>
      <c r="AA123" s="1">
        <f t="shared" si="17"/>
        <v>0</v>
      </c>
      <c r="AB123" s="1">
        <f t="shared" si="17"/>
        <v>0</v>
      </c>
      <c r="AC123" s="1">
        <f t="shared" si="17"/>
        <v>25680.099999999995</v>
      </c>
      <c r="AD123" s="1">
        <f t="shared" si="17"/>
        <v>25755.100000000002</v>
      </c>
      <c r="AE123" s="1">
        <f t="shared" si="17"/>
        <v>25954.2</v>
      </c>
      <c r="AF123" s="1" t="s">
        <v>0</v>
      </c>
    </row>
    <row r="124" spans="1:32" ht="24" x14ac:dyDescent="0.2">
      <c r="A124" s="24" t="s">
        <v>233</v>
      </c>
      <c r="B124" s="25"/>
      <c r="C124" s="25" t="s">
        <v>0</v>
      </c>
      <c r="D124" s="25" t="s">
        <v>0</v>
      </c>
      <c r="E124" s="25" t="s">
        <v>0</v>
      </c>
      <c r="F124" s="25" t="s">
        <v>0</v>
      </c>
      <c r="G124" s="25" t="s">
        <v>0</v>
      </c>
      <c r="H124" s="25" t="s">
        <v>0</v>
      </c>
      <c r="I124" s="25" t="s">
        <v>0</v>
      </c>
      <c r="J124" s="25" t="s">
        <v>0</v>
      </c>
      <c r="K124" s="25" t="s">
        <v>0</v>
      </c>
      <c r="L124" s="52" t="s">
        <v>234</v>
      </c>
      <c r="M124" s="25" t="s">
        <v>235</v>
      </c>
      <c r="N124" s="1">
        <f>N125+N127+N128</f>
        <v>2596.6999999999998</v>
      </c>
      <c r="O124" s="1">
        <f t="shared" ref="O124:V124" si="18">O125+O127+O128</f>
        <v>2596.1</v>
      </c>
      <c r="P124" s="1">
        <f t="shared" si="18"/>
        <v>2596.6999999999998</v>
      </c>
      <c r="Q124" s="1">
        <f t="shared" si="18"/>
        <v>2596.1</v>
      </c>
      <c r="R124" s="1">
        <f t="shared" si="18"/>
        <v>0</v>
      </c>
      <c r="S124" s="1">
        <f t="shared" si="18"/>
        <v>0</v>
      </c>
      <c r="T124" s="1">
        <f t="shared" si="18"/>
        <v>0</v>
      </c>
      <c r="U124" s="1">
        <f t="shared" si="18"/>
        <v>0</v>
      </c>
      <c r="V124" s="1">
        <f t="shared" si="18"/>
        <v>0</v>
      </c>
      <c r="W124" s="1">
        <f t="shared" ref="W124:AE124" si="19">W125+W127+W128</f>
        <v>0</v>
      </c>
      <c r="X124" s="1">
        <f t="shared" si="19"/>
        <v>2138</v>
      </c>
      <c r="Y124" s="1">
        <f t="shared" si="19"/>
        <v>2138</v>
      </c>
      <c r="Z124" s="1">
        <f t="shared" si="19"/>
        <v>0</v>
      </c>
      <c r="AA124" s="1">
        <f t="shared" si="19"/>
        <v>0</v>
      </c>
      <c r="AB124" s="1">
        <f t="shared" si="19"/>
        <v>0</v>
      </c>
      <c r="AC124" s="1">
        <f t="shared" si="19"/>
        <v>1628.5</v>
      </c>
      <c r="AD124" s="1">
        <f t="shared" si="19"/>
        <v>1659.8</v>
      </c>
      <c r="AE124" s="1">
        <f t="shared" si="19"/>
        <v>1691.1</v>
      </c>
      <c r="AF124" s="1" t="s">
        <v>0</v>
      </c>
    </row>
    <row r="125" spans="1:32" ht="163.5" customHeight="1" x14ac:dyDescent="0.2">
      <c r="A125" s="91" t="s">
        <v>236</v>
      </c>
      <c r="B125" s="92">
        <v>1702</v>
      </c>
      <c r="C125" s="25" t="s">
        <v>238</v>
      </c>
      <c r="D125" s="25" t="s">
        <v>239</v>
      </c>
      <c r="E125" s="25" t="s">
        <v>240</v>
      </c>
      <c r="F125" s="25" t="s">
        <v>242</v>
      </c>
      <c r="G125" s="25" t="s">
        <v>243</v>
      </c>
      <c r="H125" s="25" t="s">
        <v>244</v>
      </c>
      <c r="I125" s="25" t="s">
        <v>0</v>
      </c>
      <c r="J125" s="25" t="s">
        <v>0</v>
      </c>
      <c r="K125" s="25" t="s">
        <v>0</v>
      </c>
      <c r="L125" s="52" t="s">
        <v>237</v>
      </c>
      <c r="M125" s="25" t="s">
        <v>245</v>
      </c>
      <c r="N125" s="1">
        <v>2119.6999999999998</v>
      </c>
      <c r="O125" s="1">
        <v>2119.6999999999998</v>
      </c>
      <c r="P125" s="1">
        <v>2119.6999999999998</v>
      </c>
      <c r="Q125" s="1">
        <v>2119.6999999999998</v>
      </c>
      <c r="R125" s="1"/>
      <c r="S125" s="1"/>
      <c r="T125" s="1"/>
      <c r="U125" s="1"/>
      <c r="V125" s="1"/>
      <c r="W125" s="1"/>
      <c r="X125" s="1">
        <f>Y125</f>
        <v>2079.6999999999998</v>
      </c>
      <c r="Y125" s="1">
        <v>2079.6999999999998</v>
      </c>
      <c r="Z125" s="1"/>
      <c r="AA125" s="1"/>
      <c r="AB125" s="1"/>
      <c r="AC125" s="1">
        <v>1628.5</v>
      </c>
      <c r="AD125" s="1">
        <v>1659.8</v>
      </c>
      <c r="AE125" s="1">
        <v>1691.1</v>
      </c>
      <c r="AF125" s="1" t="s">
        <v>0</v>
      </c>
    </row>
    <row r="126" spans="1:32" ht="174.75" customHeight="1" x14ac:dyDescent="0.2">
      <c r="A126" s="91" t="s">
        <v>0</v>
      </c>
      <c r="B126" s="92" t="s">
        <v>0</v>
      </c>
      <c r="C126" s="25" t="s">
        <v>246</v>
      </c>
      <c r="D126" s="25" t="s">
        <v>33</v>
      </c>
      <c r="E126" s="25" t="s">
        <v>247</v>
      </c>
      <c r="F126" s="25" t="s">
        <v>0</v>
      </c>
      <c r="G126" s="25" t="s">
        <v>0</v>
      </c>
      <c r="H126" s="25" t="s">
        <v>0</v>
      </c>
      <c r="I126" s="25" t="s">
        <v>0</v>
      </c>
      <c r="J126" s="25" t="s">
        <v>0</v>
      </c>
      <c r="K126" s="25" t="s">
        <v>0</v>
      </c>
      <c r="L126" s="52"/>
      <c r="M126" s="25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</row>
    <row r="127" spans="1:32" ht="384" x14ac:dyDescent="0.2">
      <c r="A127" s="24" t="s">
        <v>248</v>
      </c>
      <c r="B127" s="25">
        <v>1703</v>
      </c>
      <c r="C127" s="25" t="s">
        <v>250</v>
      </c>
      <c r="D127" s="25" t="s">
        <v>251</v>
      </c>
      <c r="E127" s="25" t="s">
        <v>252</v>
      </c>
      <c r="F127" s="25" t="s">
        <v>253</v>
      </c>
      <c r="G127" s="25" t="s">
        <v>33</v>
      </c>
      <c r="H127" s="25" t="s">
        <v>254</v>
      </c>
      <c r="I127" s="25" t="s">
        <v>0</v>
      </c>
      <c r="J127" s="25" t="s">
        <v>0</v>
      </c>
      <c r="K127" s="25" t="s">
        <v>0</v>
      </c>
      <c r="L127" s="52" t="s">
        <v>249</v>
      </c>
      <c r="M127" s="25" t="s">
        <v>255</v>
      </c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>
        <f>Y127</f>
        <v>58.3</v>
      </c>
      <c r="Y127" s="1">
        <v>58.3</v>
      </c>
      <c r="Z127" s="1"/>
      <c r="AA127" s="1"/>
      <c r="AB127" s="1"/>
      <c r="AC127" s="1"/>
      <c r="AD127" s="1"/>
      <c r="AE127" s="1"/>
      <c r="AF127" s="1" t="s">
        <v>0</v>
      </c>
    </row>
    <row r="128" spans="1:32" ht="58.5" customHeight="1" x14ac:dyDescent="0.2">
      <c r="A128" s="42" t="s">
        <v>491</v>
      </c>
      <c r="B128" s="43">
        <v>1731</v>
      </c>
      <c r="C128" s="43"/>
      <c r="D128" s="43"/>
      <c r="E128" s="43"/>
      <c r="F128" s="43"/>
      <c r="G128" s="43"/>
      <c r="H128" s="43"/>
      <c r="I128" s="43"/>
      <c r="J128" s="43"/>
      <c r="K128" s="43"/>
      <c r="L128" s="52" t="s">
        <v>492</v>
      </c>
      <c r="M128" s="43" t="s">
        <v>35</v>
      </c>
      <c r="N128" s="1">
        <v>477</v>
      </c>
      <c r="O128" s="1">
        <v>476.4</v>
      </c>
      <c r="P128" s="1">
        <v>477</v>
      </c>
      <c r="Q128" s="1">
        <v>476.4</v>
      </c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</row>
    <row r="129" spans="1:32" ht="24" x14ac:dyDescent="0.2">
      <c r="A129" s="69" t="s">
        <v>256</v>
      </c>
      <c r="B129" s="70"/>
      <c r="C129" s="70" t="s">
        <v>0</v>
      </c>
      <c r="D129" s="70" t="s">
        <v>0</v>
      </c>
      <c r="E129" s="70" t="s">
        <v>0</v>
      </c>
      <c r="F129" s="70" t="s">
        <v>0</v>
      </c>
      <c r="G129" s="70" t="s">
        <v>0</v>
      </c>
      <c r="H129" s="70" t="s">
        <v>0</v>
      </c>
      <c r="I129" s="70" t="s">
        <v>0</v>
      </c>
      <c r="J129" s="70" t="s">
        <v>0</v>
      </c>
      <c r="K129" s="70" t="s">
        <v>0</v>
      </c>
      <c r="L129" s="70" t="s">
        <v>495</v>
      </c>
      <c r="M129" s="70" t="s">
        <v>257</v>
      </c>
      <c r="N129" s="1">
        <f>N130+N132+N136+N137+N140+N142+N144+N146+N147+N148+N143+N145</f>
        <v>21722</v>
      </c>
      <c r="O129" s="1">
        <f t="shared" ref="O129:AE129" si="20">O130+O132+O136+O137+O140+O142+O144+O146+O147+O148+O143+O145</f>
        <v>16865.100000000002</v>
      </c>
      <c r="P129" s="1">
        <f t="shared" si="20"/>
        <v>657.3</v>
      </c>
      <c r="Q129" s="1">
        <f t="shared" si="20"/>
        <v>657.3</v>
      </c>
      <c r="R129" s="1">
        <f t="shared" si="20"/>
        <v>21064.7</v>
      </c>
      <c r="S129" s="1">
        <f t="shared" si="20"/>
        <v>16207.800000000001</v>
      </c>
      <c r="T129" s="1">
        <f t="shared" si="20"/>
        <v>0</v>
      </c>
      <c r="U129" s="1">
        <f t="shared" si="20"/>
        <v>0</v>
      </c>
      <c r="V129" s="1">
        <f t="shared" si="20"/>
        <v>0</v>
      </c>
      <c r="W129" s="1">
        <f t="shared" si="20"/>
        <v>0</v>
      </c>
      <c r="X129" s="1">
        <f t="shared" si="20"/>
        <v>23366.399999999998</v>
      </c>
      <c r="Y129" s="1">
        <f t="shared" si="20"/>
        <v>0</v>
      </c>
      <c r="Z129" s="1">
        <f t="shared" si="20"/>
        <v>23366.399999999998</v>
      </c>
      <c r="AA129" s="1">
        <f t="shared" si="20"/>
        <v>0</v>
      </c>
      <c r="AB129" s="1">
        <f t="shared" si="20"/>
        <v>0</v>
      </c>
      <c r="AC129" s="1">
        <f t="shared" si="20"/>
        <v>24051.599999999995</v>
      </c>
      <c r="AD129" s="1">
        <f t="shared" si="20"/>
        <v>24095.300000000003</v>
      </c>
      <c r="AE129" s="1">
        <f t="shared" si="20"/>
        <v>24263.100000000002</v>
      </c>
      <c r="AF129" s="1" t="s">
        <v>0</v>
      </c>
    </row>
    <row r="130" spans="1:32" ht="409.5" x14ac:dyDescent="0.2">
      <c r="A130" s="91" t="s">
        <v>258</v>
      </c>
      <c r="B130" s="92">
        <v>1807</v>
      </c>
      <c r="C130" s="25" t="s">
        <v>0</v>
      </c>
      <c r="D130" s="25" t="s">
        <v>0</v>
      </c>
      <c r="E130" s="25" t="s">
        <v>0</v>
      </c>
      <c r="F130" s="25" t="s">
        <v>260</v>
      </c>
      <c r="G130" s="25" t="s">
        <v>261</v>
      </c>
      <c r="H130" s="25" t="s">
        <v>262</v>
      </c>
      <c r="I130" s="25" t="s">
        <v>263</v>
      </c>
      <c r="J130" s="25" t="s">
        <v>241</v>
      </c>
      <c r="K130" s="25" t="s">
        <v>264</v>
      </c>
      <c r="L130" s="52" t="s">
        <v>259</v>
      </c>
      <c r="M130" s="25" t="s">
        <v>97</v>
      </c>
      <c r="N130" s="1">
        <v>2837</v>
      </c>
      <c r="O130" s="1">
        <v>1681</v>
      </c>
      <c r="P130" s="1"/>
      <c r="Q130" s="1"/>
      <c r="R130" s="1">
        <v>2837</v>
      </c>
      <c r="S130" s="1">
        <v>1681</v>
      </c>
      <c r="T130" s="1"/>
      <c r="U130" s="1"/>
      <c r="V130" s="1"/>
      <c r="W130" s="1"/>
      <c r="X130" s="1">
        <f>Z130</f>
        <v>3127.2</v>
      </c>
      <c r="Y130" s="1"/>
      <c r="Z130" s="1">
        <f>131.8+1328.1+1667.3</f>
        <v>3127.2</v>
      </c>
      <c r="AA130" s="1"/>
      <c r="AB130" s="1"/>
      <c r="AC130" s="1">
        <f>281.9+1538.2+1714.1</f>
        <v>3534.2</v>
      </c>
      <c r="AD130" s="1">
        <f>415.6+1296.7+1750.3</f>
        <v>3462.6000000000004</v>
      </c>
      <c r="AE130" s="1">
        <v>3462.6</v>
      </c>
      <c r="AF130" s="1" t="s">
        <v>0</v>
      </c>
    </row>
    <row r="131" spans="1:32" ht="105" customHeight="1" x14ac:dyDescent="0.2">
      <c r="A131" s="91" t="s">
        <v>0</v>
      </c>
      <c r="B131" s="92" t="s">
        <v>0</v>
      </c>
      <c r="C131" s="25" t="s">
        <v>0</v>
      </c>
      <c r="D131" s="25" t="s">
        <v>0</v>
      </c>
      <c r="E131" s="25" t="s">
        <v>0</v>
      </c>
      <c r="F131" s="25" t="s">
        <v>0</v>
      </c>
      <c r="G131" s="25" t="s">
        <v>0</v>
      </c>
      <c r="H131" s="25" t="s">
        <v>0</v>
      </c>
      <c r="I131" s="25" t="s">
        <v>265</v>
      </c>
      <c r="J131" s="25" t="s">
        <v>33</v>
      </c>
      <c r="K131" s="25" t="s">
        <v>266</v>
      </c>
      <c r="L131" s="52"/>
      <c r="M131" s="25" t="s">
        <v>0</v>
      </c>
      <c r="N131" s="1" t="s">
        <v>0</v>
      </c>
      <c r="O131" s="1"/>
      <c r="P131" s="1"/>
      <c r="Q131" s="1"/>
      <c r="R131" s="1"/>
      <c r="S131" s="1"/>
      <c r="T131" s="1"/>
      <c r="U131" s="1"/>
      <c r="V131" s="1"/>
      <c r="W131" s="1" t="s">
        <v>0</v>
      </c>
      <c r="X131" s="1" t="s">
        <v>0</v>
      </c>
      <c r="Y131" s="1"/>
      <c r="Z131" s="1"/>
      <c r="AA131" s="1"/>
      <c r="AB131" s="1"/>
      <c r="AC131" s="1" t="s">
        <v>0</v>
      </c>
      <c r="AD131" s="1" t="s">
        <v>0</v>
      </c>
      <c r="AE131" s="1"/>
      <c r="AF131" s="1" t="s">
        <v>0</v>
      </c>
    </row>
    <row r="132" spans="1:32" ht="243" customHeight="1" x14ac:dyDescent="0.2">
      <c r="A132" s="91" t="s">
        <v>267</v>
      </c>
      <c r="B132" s="92">
        <v>1828</v>
      </c>
      <c r="C132" s="25" t="s">
        <v>269</v>
      </c>
      <c r="D132" s="25" t="s">
        <v>270</v>
      </c>
      <c r="E132" s="25" t="s">
        <v>271</v>
      </c>
      <c r="F132" s="25" t="s">
        <v>272</v>
      </c>
      <c r="G132" s="25" t="s">
        <v>273</v>
      </c>
      <c r="H132" s="25" t="s">
        <v>274</v>
      </c>
      <c r="I132" s="25" t="s">
        <v>275</v>
      </c>
      <c r="J132" s="25" t="s">
        <v>241</v>
      </c>
      <c r="K132" s="25" t="s">
        <v>276</v>
      </c>
      <c r="L132" s="52" t="s">
        <v>268</v>
      </c>
      <c r="M132" s="25" t="s">
        <v>277</v>
      </c>
      <c r="N132" s="1">
        <f>P132+R132</f>
        <v>1322.1</v>
      </c>
      <c r="O132" s="1">
        <f>Q132+S132</f>
        <v>1222</v>
      </c>
      <c r="P132" s="1">
        <v>657.3</v>
      </c>
      <c r="Q132" s="1">
        <v>657.3</v>
      </c>
      <c r="R132" s="1">
        <f>100.1+564.7</f>
        <v>664.80000000000007</v>
      </c>
      <c r="S132" s="1">
        <f>564.7</f>
        <v>564.70000000000005</v>
      </c>
      <c r="T132" s="1"/>
      <c r="U132" s="1"/>
      <c r="V132" s="1"/>
      <c r="W132" s="1"/>
      <c r="X132" s="1">
        <f>1314.2+104</f>
        <v>1418.2</v>
      </c>
      <c r="Y132" s="1"/>
      <c r="Z132" s="1">
        <f>1314.2+104</f>
        <v>1418.2</v>
      </c>
      <c r="AA132" s="1"/>
      <c r="AB132" s="1"/>
      <c r="AC132" s="1">
        <f>1314.2+104</f>
        <v>1418.2</v>
      </c>
      <c r="AD132" s="1">
        <f>1314.2+104</f>
        <v>1418.2</v>
      </c>
      <c r="AE132" s="1">
        <v>1418.2</v>
      </c>
      <c r="AF132" s="1" t="s">
        <v>0</v>
      </c>
    </row>
    <row r="133" spans="1:32" ht="252" x14ac:dyDescent="0.2">
      <c r="A133" s="91" t="s">
        <v>0</v>
      </c>
      <c r="B133" s="92" t="s">
        <v>0</v>
      </c>
      <c r="C133" s="25" t="s">
        <v>0</v>
      </c>
      <c r="D133" s="25" t="s">
        <v>0</v>
      </c>
      <c r="E133" s="25" t="s">
        <v>0</v>
      </c>
      <c r="F133" s="25" t="s">
        <v>278</v>
      </c>
      <c r="G133" s="25" t="s">
        <v>167</v>
      </c>
      <c r="H133" s="25" t="s">
        <v>279</v>
      </c>
      <c r="I133" s="25" t="s">
        <v>280</v>
      </c>
      <c r="J133" s="25" t="s">
        <v>33</v>
      </c>
      <c r="K133" s="25" t="s">
        <v>281</v>
      </c>
      <c r="L133" s="52"/>
      <c r="M133" s="25" t="s">
        <v>0</v>
      </c>
      <c r="N133" s="1" t="s">
        <v>0</v>
      </c>
      <c r="O133" s="1"/>
      <c r="P133" s="1"/>
      <c r="Q133" s="1"/>
      <c r="R133" s="1"/>
      <c r="S133" s="1"/>
      <c r="T133" s="1"/>
      <c r="U133" s="1"/>
      <c r="V133" s="1"/>
      <c r="W133" s="1" t="s">
        <v>0</v>
      </c>
      <c r="X133" s="1" t="s">
        <v>0</v>
      </c>
      <c r="Y133" s="1"/>
      <c r="Z133" s="1"/>
      <c r="AA133" s="1"/>
      <c r="AB133" s="1"/>
      <c r="AC133" s="1" t="s">
        <v>0</v>
      </c>
      <c r="AD133" s="1" t="s">
        <v>0</v>
      </c>
      <c r="AE133" s="1"/>
      <c r="AF133" s="1" t="s">
        <v>0</v>
      </c>
    </row>
    <row r="134" spans="1:32" ht="96" x14ac:dyDescent="0.2">
      <c r="A134" s="91" t="s">
        <v>0</v>
      </c>
      <c r="B134" s="92" t="s">
        <v>0</v>
      </c>
      <c r="C134" s="25" t="s">
        <v>282</v>
      </c>
      <c r="D134" s="25" t="s">
        <v>33</v>
      </c>
      <c r="E134" s="25" t="s">
        <v>79</v>
      </c>
      <c r="F134" s="25" t="s">
        <v>0</v>
      </c>
      <c r="G134" s="25" t="s">
        <v>0</v>
      </c>
      <c r="H134" s="25" t="s">
        <v>0</v>
      </c>
      <c r="I134" s="25" t="s">
        <v>0</v>
      </c>
      <c r="J134" s="25" t="s">
        <v>0</v>
      </c>
      <c r="K134" s="25" t="s">
        <v>0</v>
      </c>
      <c r="L134" s="52"/>
      <c r="M134" s="25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</row>
    <row r="135" spans="1:32" ht="108" x14ac:dyDescent="0.2">
      <c r="A135" s="91" t="s">
        <v>0</v>
      </c>
      <c r="B135" s="92" t="s">
        <v>0</v>
      </c>
      <c r="C135" s="25" t="s">
        <v>135</v>
      </c>
      <c r="D135" s="25" t="s">
        <v>33</v>
      </c>
      <c r="E135" s="25" t="s">
        <v>136</v>
      </c>
      <c r="F135" s="25" t="s">
        <v>0</v>
      </c>
      <c r="G135" s="25" t="s">
        <v>0</v>
      </c>
      <c r="H135" s="25" t="s">
        <v>0</v>
      </c>
      <c r="I135" s="25" t="s">
        <v>0</v>
      </c>
      <c r="J135" s="25" t="s">
        <v>0</v>
      </c>
      <c r="K135" s="25" t="s">
        <v>0</v>
      </c>
      <c r="L135" s="52"/>
      <c r="M135" s="25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</row>
    <row r="136" spans="1:32" ht="348" x14ac:dyDescent="0.2">
      <c r="A136" s="24" t="s">
        <v>283</v>
      </c>
      <c r="B136" s="25">
        <v>1836</v>
      </c>
      <c r="C136" s="25" t="s">
        <v>0</v>
      </c>
      <c r="D136" s="25" t="s">
        <v>0</v>
      </c>
      <c r="E136" s="25" t="s">
        <v>0</v>
      </c>
      <c r="F136" s="25" t="s">
        <v>272</v>
      </c>
      <c r="G136" s="25" t="s">
        <v>243</v>
      </c>
      <c r="H136" s="25" t="s">
        <v>274</v>
      </c>
      <c r="I136" s="25" t="s">
        <v>285</v>
      </c>
      <c r="J136" s="25" t="s">
        <v>286</v>
      </c>
      <c r="K136" s="25" t="s">
        <v>287</v>
      </c>
      <c r="L136" s="52" t="s">
        <v>284</v>
      </c>
      <c r="M136" s="25" t="s">
        <v>134</v>
      </c>
      <c r="N136" s="1">
        <v>1500.9</v>
      </c>
      <c r="O136" s="1">
        <v>1407.4</v>
      </c>
      <c r="P136" s="1"/>
      <c r="Q136" s="1"/>
      <c r="R136" s="1">
        <v>1500.9</v>
      </c>
      <c r="S136" s="1">
        <v>1407.4</v>
      </c>
      <c r="T136" s="1"/>
      <c r="U136" s="1"/>
      <c r="V136" s="1"/>
      <c r="W136" s="1"/>
      <c r="X136" s="1">
        <f>Z136</f>
        <v>2224.4</v>
      </c>
      <c r="Y136" s="1"/>
      <c r="Z136" s="1">
        <v>2224.4</v>
      </c>
      <c r="AA136" s="1"/>
      <c r="AB136" s="1"/>
      <c r="AC136" s="1">
        <v>2224.4</v>
      </c>
      <c r="AD136" s="1">
        <v>2224.4</v>
      </c>
      <c r="AE136" s="1">
        <v>2224.4</v>
      </c>
      <c r="AF136" s="1" t="s">
        <v>0</v>
      </c>
    </row>
    <row r="137" spans="1:32" ht="288" x14ac:dyDescent="0.2">
      <c r="A137" s="91" t="s">
        <v>288</v>
      </c>
      <c r="B137" s="92">
        <v>1838</v>
      </c>
      <c r="C137" s="25" t="s">
        <v>0</v>
      </c>
      <c r="D137" s="25" t="s">
        <v>0</v>
      </c>
      <c r="E137" s="25" t="s">
        <v>0</v>
      </c>
      <c r="F137" s="25" t="s">
        <v>272</v>
      </c>
      <c r="G137" s="25" t="s">
        <v>290</v>
      </c>
      <c r="H137" s="25" t="s">
        <v>274</v>
      </c>
      <c r="I137" s="25" t="s">
        <v>291</v>
      </c>
      <c r="J137" s="25" t="s">
        <v>241</v>
      </c>
      <c r="K137" s="25" t="s">
        <v>292</v>
      </c>
      <c r="L137" s="52" t="s">
        <v>289</v>
      </c>
      <c r="M137" s="25" t="s">
        <v>293</v>
      </c>
      <c r="N137" s="1">
        <v>10951.7</v>
      </c>
      <c r="O137" s="1">
        <v>8012.8</v>
      </c>
      <c r="P137" s="1"/>
      <c r="Q137" s="1"/>
      <c r="R137" s="1">
        <v>10951.7</v>
      </c>
      <c r="S137" s="1">
        <v>8012.8</v>
      </c>
      <c r="T137" s="1"/>
      <c r="U137" s="1"/>
      <c r="V137" s="1"/>
      <c r="W137" s="1"/>
      <c r="X137" s="1">
        <f>Z137</f>
        <v>11283.8</v>
      </c>
      <c r="Y137" s="1"/>
      <c r="Z137" s="1">
        <v>11283.8</v>
      </c>
      <c r="AA137" s="1"/>
      <c r="AB137" s="1"/>
      <c r="AC137" s="1">
        <v>11614.3</v>
      </c>
      <c r="AD137" s="1">
        <v>11780.8</v>
      </c>
      <c r="AE137" s="1">
        <v>11947.3</v>
      </c>
      <c r="AF137" s="1" t="s">
        <v>0</v>
      </c>
    </row>
    <row r="138" spans="1:32" ht="216" x14ac:dyDescent="0.2">
      <c r="A138" s="91" t="s">
        <v>0</v>
      </c>
      <c r="B138" s="92" t="s">
        <v>0</v>
      </c>
      <c r="C138" s="25" t="s">
        <v>0</v>
      </c>
      <c r="D138" s="25" t="s">
        <v>0</v>
      </c>
      <c r="E138" s="25" t="s">
        <v>0</v>
      </c>
      <c r="F138" s="25" t="s">
        <v>272</v>
      </c>
      <c r="G138" s="25" t="s">
        <v>294</v>
      </c>
      <c r="H138" s="25" t="s">
        <v>274</v>
      </c>
      <c r="I138" s="25" t="s">
        <v>0</v>
      </c>
      <c r="J138" s="25" t="s">
        <v>0</v>
      </c>
      <c r="K138" s="25" t="s">
        <v>0</v>
      </c>
      <c r="L138" s="52"/>
      <c r="M138" s="25" t="s">
        <v>0</v>
      </c>
      <c r="N138" s="1" t="s">
        <v>0</v>
      </c>
      <c r="O138" s="1"/>
      <c r="P138" s="1"/>
      <c r="Q138" s="1"/>
      <c r="R138" s="1"/>
      <c r="S138" s="1"/>
      <c r="T138" s="1"/>
      <c r="U138" s="1"/>
      <c r="V138" s="1"/>
      <c r="W138" s="1" t="s">
        <v>0</v>
      </c>
      <c r="X138" s="1" t="s">
        <v>0</v>
      </c>
      <c r="Y138" s="1"/>
      <c r="Z138" s="1"/>
      <c r="AA138" s="1"/>
      <c r="AB138" s="1"/>
      <c r="AC138" s="1" t="s">
        <v>0</v>
      </c>
      <c r="AD138" s="1"/>
      <c r="AE138" s="1"/>
      <c r="AF138" s="1" t="s">
        <v>0</v>
      </c>
    </row>
    <row r="139" spans="1:32" ht="216" x14ac:dyDescent="0.2">
      <c r="A139" s="91" t="s">
        <v>0</v>
      </c>
      <c r="B139" s="92" t="s">
        <v>0</v>
      </c>
      <c r="C139" s="25" t="s">
        <v>0</v>
      </c>
      <c r="D139" s="25" t="s">
        <v>0</v>
      </c>
      <c r="E139" s="25" t="s">
        <v>0</v>
      </c>
      <c r="F139" s="25" t="s">
        <v>272</v>
      </c>
      <c r="G139" s="25" t="s">
        <v>295</v>
      </c>
      <c r="H139" s="25" t="s">
        <v>274</v>
      </c>
      <c r="I139" s="25" t="s">
        <v>0</v>
      </c>
      <c r="J139" s="25" t="s">
        <v>0</v>
      </c>
      <c r="K139" s="25" t="s">
        <v>0</v>
      </c>
      <c r="L139" s="52"/>
      <c r="M139" s="25" t="s">
        <v>0</v>
      </c>
      <c r="N139" s="1" t="s">
        <v>0</v>
      </c>
      <c r="O139" s="1"/>
      <c r="P139" s="1"/>
      <c r="Q139" s="1"/>
      <c r="R139" s="1"/>
      <c r="S139" s="1"/>
      <c r="T139" s="1"/>
      <c r="U139" s="1"/>
      <c r="V139" s="1"/>
      <c r="W139" s="1" t="s">
        <v>0</v>
      </c>
      <c r="X139" s="1" t="s">
        <v>0</v>
      </c>
      <c r="Y139" s="1"/>
      <c r="Z139" s="1"/>
      <c r="AA139" s="1"/>
      <c r="AB139" s="1"/>
      <c r="AC139" s="1" t="s">
        <v>0</v>
      </c>
      <c r="AD139" s="1" t="s">
        <v>0</v>
      </c>
      <c r="AE139" s="1"/>
      <c r="AF139" s="1" t="s">
        <v>0</v>
      </c>
    </row>
    <row r="140" spans="1:32" ht="199.5" customHeight="1" x14ac:dyDescent="0.2">
      <c r="A140" s="91" t="s">
        <v>296</v>
      </c>
      <c r="B140" s="92">
        <v>1839</v>
      </c>
      <c r="C140" s="25" t="s">
        <v>0</v>
      </c>
      <c r="D140" s="25" t="s">
        <v>0</v>
      </c>
      <c r="E140" s="25" t="s">
        <v>0</v>
      </c>
      <c r="F140" s="25" t="s">
        <v>298</v>
      </c>
      <c r="G140" s="25" t="s">
        <v>299</v>
      </c>
      <c r="H140" s="25" t="s">
        <v>300</v>
      </c>
      <c r="I140" s="25" t="s">
        <v>301</v>
      </c>
      <c r="J140" s="25" t="s">
        <v>33</v>
      </c>
      <c r="K140" s="25" t="s">
        <v>302</v>
      </c>
      <c r="L140" s="52" t="s">
        <v>297</v>
      </c>
      <c r="M140" s="25" t="s">
        <v>303</v>
      </c>
      <c r="N140" s="1">
        <f>445.5+8.7+262.3</f>
        <v>716.5</v>
      </c>
      <c r="O140" s="1">
        <f>445.5+8.7+262.3</f>
        <v>716.5</v>
      </c>
      <c r="P140" s="1"/>
      <c r="Q140" s="1"/>
      <c r="R140" s="1">
        <f>445.5+8.7+262.3</f>
        <v>716.5</v>
      </c>
      <c r="S140" s="1">
        <f>445.5+8.7+262.3</f>
        <v>716.5</v>
      </c>
      <c r="T140" s="1"/>
      <c r="U140" s="1"/>
      <c r="V140" s="1"/>
      <c r="W140" s="1"/>
      <c r="X140" s="1">
        <f>Z140</f>
        <v>714.2</v>
      </c>
      <c r="Y140" s="1"/>
      <c r="Z140" s="1">
        <f>8.5+260.2+445.5</f>
        <v>714.2</v>
      </c>
      <c r="AA140" s="1"/>
      <c r="AB140" s="1"/>
      <c r="AC140" s="1">
        <f>260.7+8.5+445.5</f>
        <v>714.7</v>
      </c>
      <c r="AD140" s="1">
        <f>8.5+261.2+445.5</f>
        <v>715.2</v>
      </c>
      <c r="AE140" s="1">
        <v>715.2</v>
      </c>
      <c r="AF140" s="1" t="s">
        <v>0</v>
      </c>
    </row>
    <row r="141" spans="1:32" ht="144" x14ac:dyDescent="0.2">
      <c r="A141" s="91" t="s">
        <v>0</v>
      </c>
      <c r="B141" s="92" t="s">
        <v>0</v>
      </c>
      <c r="C141" s="25" t="s">
        <v>0</v>
      </c>
      <c r="D141" s="25" t="s">
        <v>0</v>
      </c>
      <c r="E141" s="25" t="s">
        <v>0</v>
      </c>
      <c r="F141" s="25" t="s">
        <v>304</v>
      </c>
      <c r="G141" s="25" t="s">
        <v>305</v>
      </c>
      <c r="H141" s="25" t="s">
        <v>306</v>
      </c>
      <c r="I141" s="25" t="s">
        <v>0</v>
      </c>
      <c r="J141" s="25" t="s">
        <v>0</v>
      </c>
      <c r="K141" s="25" t="s">
        <v>0</v>
      </c>
      <c r="L141" s="52"/>
      <c r="M141" s="25" t="s">
        <v>0</v>
      </c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 t="s">
        <v>0</v>
      </c>
      <c r="Y141" s="1"/>
      <c r="Z141" s="1"/>
      <c r="AA141" s="1"/>
      <c r="AB141" s="1"/>
      <c r="AC141" s="1" t="s">
        <v>0</v>
      </c>
      <c r="AD141" s="1" t="s">
        <v>0</v>
      </c>
      <c r="AE141" s="1"/>
      <c r="AF141" s="1" t="s">
        <v>0</v>
      </c>
    </row>
    <row r="142" spans="1:32" ht="324" x14ac:dyDescent="0.2">
      <c r="A142" s="12" t="s">
        <v>307</v>
      </c>
      <c r="B142" s="13">
        <v>1840</v>
      </c>
      <c r="C142" s="13" t="s">
        <v>309</v>
      </c>
      <c r="D142" s="13" t="s">
        <v>310</v>
      </c>
      <c r="E142" s="13" t="s">
        <v>311</v>
      </c>
      <c r="F142" s="13" t="s">
        <v>312</v>
      </c>
      <c r="G142" s="13" t="s">
        <v>261</v>
      </c>
      <c r="H142" s="13" t="s">
        <v>313</v>
      </c>
      <c r="I142" s="13" t="s">
        <v>314</v>
      </c>
      <c r="J142" s="13" t="s">
        <v>315</v>
      </c>
      <c r="K142" s="13" t="s">
        <v>316</v>
      </c>
      <c r="L142" s="45" t="s">
        <v>308</v>
      </c>
      <c r="M142" s="9" t="s">
        <v>303</v>
      </c>
      <c r="N142" s="14">
        <v>298.60000000000002</v>
      </c>
      <c r="O142" s="50">
        <v>298.60000000000002</v>
      </c>
      <c r="P142" s="50"/>
      <c r="Q142" s="50"/>
      <c r="R142" s="50">
        <v>298.60000000000002</v>
      </c>
      <c r="S142" s="50">
        <v>298.60000000000002</v>
      </c>
      <c r="T142" s="50"/>
      <c r="U142" s="50"/>
      <c r="V142" s="50"/>
      <c r="W142" s="14"/>
      <c r="X142" s="14">
        <f>Z142</f>
        <v>299.10000000000002</v>
      </c>
      <c r="Y142" s="55"/>
      <c r="Z142" s="55">
        <v>299.10000000000002</v>
      </c>
      <c r="AA142" s="55"/>
      <c r="AB142" s="55"/>
      <c r="AC142" s="14">
        <v>299.60000000000002</v>
      </c>
      <c r="AD142" s="30">
        <v>300.2</v>
      </c>
      <c r="AE142" s="30">
        <v>300.8</v>
      </c>
      <c r="AF142" s="14" t="s">
        <v>0</v>
      </c>
    </row>
    <row r="143" spans="1:32" ht="152.25" customHeight="1" x14ac:dyDescent="0.2">
      <c r="A143" s="20" t="s">
        <v>418</v>
      </c>
      <c r="B143" s="21">
        <v>1841</v>
      </c>
      <c r="C143" s="21"/>
      <c r="D143" s="22"/>
      <c r="E143" s="22"/>
      <c r="F143" s="21" t="s">
        <v>419</v>
      </c>
      <c r="G143" s="21" t="s">
        <v>33</v>
      </c>
      <c r="H143" s="22"/>
      <c r="I143" s="21" t="s">
        <v>420</v>
      </c>
      <c r="J143" s="21" t="s">
        <v>186</v>
      </c>
      <c r="K143" s="22"/>
      <c r="L143" s="21" t="s">
        <v>417</v>
      </c>
      <c r="M143" s="36" t="s">
        <v>59</v>
      </c>
      <c r="N143" s="23">
        <v>2355.6</v>
      </c>
      <c r="O143" s="23">
        <v>2119.6</v>
      </c>
      <c r="P143" s="23"/>
      <c r="Q143" s="23"/>
      <c r="R143" s="23">
        <v>2355.6</v>
      </c>
      <c r="S143" s="23">
        <v>2119.6</v>
      </c>
      <c r="T143" s="23"/>
      <c r="U143" s="23"/>
      <c r="V143" s="23"/>
      <c r="W143" s="23"/>
      <c r="X143" s="23">
        <f>Y143+Z143+AA143+AB143</f>
        <v>2459.3000000000002</v>
      </c>
      <c r="Y143" s="23"/>
      <c r="Z143" s="23">
        <v>2459.3000000000002</v>
      </c>
      <c r="AA143" s="23"/>
      <c r="AB143" s="23"/>
      <c r="AC143" s="23">
        <v>2459.3000000000002</v>
      </c>
      <c r="AD143" s="23">
        <v>2459.3000000000002</v>
      </c>
      <c r="AE143" s="23">
        <v>2459.3000000000002</v>
      </c>
      <c r="AF143" s="23"/>
    </row>
    <row r="144" spans="1:32" ht="296.25" customHeight="1" x14ac:dyDescent="0.2">
      <c r="A144" s="17" t="s">
        <v>317</v>
      </c>
      <c r="B144" s="18">
        <v>1854</v>
      </c>
      <c r="C144" s="18" t="s">
        <v>0</v>
      </c>
      <c r="D144" s="18" t="s">
        <v>0</v>
      </c>
      <c r="E144" s="18" t="s">
        <v>0</v>
      </c>
      <c r="F144" s="18" t="s">
        <v>319</v>
      </c>
      <c r="G144" s="18" t="s">
        <v>261</v>
      </c>
      <c r="H144" s="18" t="s">
        <v>320</v>
      </c>
      <c r="I144" s="18" t="s">
        <v>321</v>
      </c>
      <c r="J144" s="18" t="s">
        <v>286</v>
      </c>
      <c r="K144" s="18" t="s">
        <v>322</v>
      </c>
      <c r="L144" s="46" t="s">
        <v>318</v>
      </c>
      <c r="M144" s="18" t="s">
        <v>97</v>
      </c>
      <c r="N144" s="19">
        <v>1309</v>
      </c>
      <c r="O144" s="51">
        <v>998.5</v>
      </c>
      <c r="P144" s="51"/>
      <c r="Q144" s="51"/>
      <c r="R144" s="51">
        <v>1309</v>
      </c>
      <c r="S144" s="51">
        <v>998.5</v>
      </c>
      <c r="T144" s="51"/>
      <c r="U144" s="51"/>
      <c r="V144" s="51"/>
      <c r="W144" s="19"/>
      <c r="X144" s="19">
        <f>Z144</f>
        <v>1424.9</v>
      </c>
      <c r="Y144" s="56"/>
      <c r="Z144" s="56">
        <v>1424.9</v>
      </c>
      <c r="AA144" s="56"/>
      <c r="AB144" s="56"/>
      <c r="AC144" s="19">
        <v>1372.1</v>
      </c>
      <c r="AD144" s="31">
        <v>1319.4</v>
      </c>
      <c r="AE144" s="31">
        <v>1319.4</v>
      </c>
      <c r="AF144" s="19" t="s">
        <v>0</v>
      </c>
    </row>
    <row r="145" spans="1:32" ht="296.25" customHeight="1" x14ac:dyDescent="0.2">
      <c r="A145" s="49" t="s">
        <v>489</v>
      </c>
      <c r="B145" s="46">
        <v>1860</v>
      </c>
      <c r="C145" s="46"/>
      <c r="D145" s="46"/>
      <c r="E145" s="46"/>
      <c r="F145" s="46"/>
      <c r="G145" s="46"/>
      <c r="H145" s="46"/>
      <c r="I145" s="46"/>
      <c r="J145" s="46"/>
      <c r="K145" s="46"/>
      <c r="L145" s="46" t="s">
        <v>490</v>
      </c>
      <c r="M145" s="46"/>
      <c r="N145" s="51">
        <v>21.9</v>
      </c>
      <c r="O145" s="51">
        <v>0</v>
      </c>
      <c r="P145" s="51"/>
      <c r="Q145" s="51"/>
      <c r="R145" s="51">
        <v>21.9</v>
      </c>
      <c r="S145" s="51">
        <v>0</v>
      </c>
      <c r="T145" s="51"/>
      <c r="U145" s="51"/>
      <c r="V145" s="51"/>
      <c r="W145" s="51"/>
      <c r="X145" s="51">
        <v>21.9</v>
      </c>
      <c r="Y145" s="56"/>
      <c r="Z145" s="56">
        <v>21.9</v>
      </c>
      <c r="AA145" s="56"/>
      <c r="AB145" s="56"/>
      <c r="AC145" s="51">
        <v>21.9</v>
      </c>
      <c r="AD145" s="51">
        <v>21.9</v>
      </c>
      <c r="AE145" s="51">
        <v>21.9</v>
      </c>
      <c r="AF145" s="51"/>
    </row>
    <row r="146" spans="1:32" ht="52.5" customHeight="1" x14ac:dyDescent="0.2">
      <c r="A146" s="24" t="s">
        <v>323</v>
      </c>
      <c r="B146" s="25">
        <v>1876</v>
      </c>
      <c r="C146" s="25" t="s">
        <v>0</v>
      </c>
      <c r="D146" s="25" t="s">
        <v>0</v>
      </c>
      <c r="E146" s="25" t="s">
        <v>0</v>
      </c>
      <c r="F146" s="25" t="s">
        <v>325</v>
      </c>
      <c r="G146" s="25" t="s">
        <v>326</v>
      </c>
      <c r="H146" s="25" t="s">
        <v>327</v>
      </c>
      <c r="I146" s="25" t="s">
        <v>328</v>
      </c>
      <c r="J146" s="25" t="s">
        <v>241</v>
      </c>
      <c r="K146" s="25" t="s">
        <v>329</v>
      </c>
      <c r="L146" s="52" t="s">
        <v>324</v>
      </c>
      <c r="M146" s="25" t="s">
        <v>134</v>
      </c>
      <c r="N146" s="1">
        <v>16.5</v>
      </c>
      <c r="O146" s="1">
        <v>16.5</v>
      </c>
      <c r="P146" s="1"/>
      <c r="Q146" s="1"/>
      <c r="R146" s="1">
        <v>16.5</v>
      </c>
      <c r="S146" s="1">
        <v>16.5</v>
      </c>
      <c r="T146" s="1"/>
      <c r="U146" s="1"/>
      <c r="V146" s="1"/>
      <c r="W146" s="1"/>
      <c r="X146" s="1">
        <v>6.7</v>
      </c>
      <c r="Y146" s="1"/>
      <c r="Z146" s="1">
        <v>6.7</v>
      </c>
      <c r="AA146" s="1"/>
      <c r="AB146" s="1"/>
      <c r="AC146" s="1">
        <v>6.7</v>
      </c>
      <c r="AD146" s="1">
        <v>6.8</v>
      </c>
      <c r="AE146" s="1">
        <v>6.9</v>
      </c>
      <c r="AF146" s="1" t="s">
        <v>0</v>
      </c>
    </row>
    <row r="147" spans="1:32" ht="300" x14ac:dyDescent="0.2">
      <c r="A147" s="24" t="s">
        <v>330</v>
      </c>
      <c r="B147" s="25">
        <v>1893</v>
      </c>
      <c r="C147" s="25" t="s">
        <v>64</v>
      </c>
      <c r="D147" s="25" t="s">
        <v>332</v>
      </c>
      <c r="E147" s="25" t="s">
        <v>66</v>
      </c>
      <c r="F147" s="25" t="s">
        <v>333</v>
      </c>
      <c r="G147" s="25" t="s">
        <v>334</v>
      </c>
      <c r="H147" s="25" t="s">
        <v>335</v>
      </c>
      <c r="I147" s="25" t="s">
        <v>336</v>
      </c>
      <c r="J147" s="25" t="s">
        <v>337</v>
      </c>
      <c r="K147" s="25" t="s">
        <v>338</v>
      </c>
      <c r="L147" s="52" t="s">
        <v>331</v>
      </c>
      <c r="M147" s="25" t="s">
        <v>303</v>
      </c>
      <c r="N147" s="1">
        <v>72</v>
      </c>
      <c r="O147" s="1">
        <v>72</v>
      </c>
      <c r="P147" s="1"/>
      <c r="Q147" s="1"/>
      <c r="R147" s="1">
        <v>72</v>
      </c>
      <c r="S147" s="1">
        <v>72</v>
      </c>
      <c r="T147" s="1"/>
      <c r="U147" s="1"/>
      <c r="V147" s="1"/>
      <c r="W147" s="1"/>
      <c r="X147" s="1">
        <f>69.1</f>
        <v>69.099999999999994</v>
      </c>
      <c r="Y147" s="1"/>
      <c r="Z147" s="1">
        <v>69.099999999999994</v>
      </c>
      <c r="AA147" s="1"/>
      <c r="AB147" s="1"/>
      <c r="AC147" s="1">
        <v>68.099999999999994</v>
      </c>
      <c r="AD147" s="1">
        <v>67.8</v>
      </c>
      <c r="AE147" s="1">
        <v>67.8</v>
      </c>
      <c r="AF147" s="1" t="s">
        <v>0</v>
      </c>
    </row>
    <row r="148" spans="1:32" ht="326.25" customHeight="1" x14ac:dyDescent="0.2">
      <c r="A148" s="16" t="s">
        <v>421</v>
      </c>
      <c r="B148" s="15">
        <v>1897</v>
      </c>
      <c r="C148" s="25" t="s">
        <v>0</v>
      </c>
      <c r="D148" s="25" t="s">
        <v>0</v>
      </c>
      <c r="E148" s="25" t="s">
        <v>0</v>
      </c>
      <c r="F148" s="25" t="s">
        <v>339</v>
      </c>
      <c r="G148" s="25" t="s">
        <v>340</v>
      </c>
      <c r="H148" s="25" t="s">
        <v>341</v>
      </c>
      <c r="I148" s="25" t="s">
        <v>342</v>
      </c>
      <c r="J148" s="25" t="s">
        <v>286</v>
      </c>
      <c r="K148" s="25" t="s">
        <v>343</v>
      </c>
      <c r="L148" s="52" t="s">
        <v>422</v>
      </c>
      <c r="M148" s="25" t="s">
        <v>303</v>
      </c>
      <c r="N148" s="1">
        <v>320.2</v>
      </c>
      <c r="O148" s="1">
        <v>320.2</v>
      </c>
      <c r="P148" s="1"/>
      <c r="Q148" s="1"/>
      <c r="R148" s="1">
        <v>320.2</v>
      </c>
      <c r="S148" s="1">
        <v>320.2</v>
      </c>
      <c r="T148" s="1"/>
      <c r="U148" s="1"/>
      <c r="V148" s="1"/>
      <c r="W148" s="1"/>
      <c r="X148" s="1">
        <v>317.60000000000002</v>
      </c>
      <c r="Y148" s="1"/>
      <c r="Z148" s="1">
        <v>317.60000000000002</v>
      </c>
      <c r="AA148" s="1"/>
      <c r="AB148" s="1"/>
      <c r="AC148" s="1">
        <v>318.10000000000002</v>
      </c>
      <c r="AD148" s="1">
        <v>318.7</v>
      </c>
      <c r="AE148" s="1">
        <v>319.3</v>
      </c>
      <c r="AF148" s="1" t="s">
        <v>0</v>
      </c>
    </row>
    <row r="149" spans="1:32" ht="48" x14ac:dyDescent="0.2">
      <c r="A149" s="69" t="s">
        <v>344</v>
      </c>
      <c r="B149" s="70"/>
      <c r="C149" s="70" t="s">
        <v>0</v>
      </c>
      <c r="D149" s="70" t="s">
        <v>0</v>
      </c>
      <c r="E149" s="70" t="s">
        <v>0</v>
      </c>
      <c r="F149" s="70" t="s">
        <v>0</v>
      </c>
      <c r="G149" s="70" t="s">
        <v>0</v>
      </c>
      <c r="H149" s="70" t="s">
        <v>0</v>
      </c>
      <c r="I149" s="70" t="s">
        <v>0</v>
      </c>
      <c r="J149" s="70" t="s">
        <v>0</v>
      </c>
      <c r="K149" s="70" t="s">
        <v>0</v>
      </c>
      <c r="L149" s="70"/>
      <c r="M149" s="70" t="s">
        <v>345</v>
      </c>
      <c r="N149" s="1">
        <f>N150+N151+N152</f>
        <v>245922.19999999998</v>
      </c>
      <c r="O149" s="1">
        <f t="shared" ref="O149:V149" si="21">O150+O151+O152</f>
        <v>245922.19999999998</v>
      </c>
      <c r="P149" s="1">
        <f t="shared" si="21"/>
        <v>0</v>
      </c>
      <c r="Q149" s="1">
        <f t="shared" si="21"/>
        <v>0</v>
      </c>
      <c r="R149" s="1">
        <f t="shared" si="21"/>
        <v>245922.19999999998</v>
      </c>
      <c r="S149" s="1">
        <f t="shared" si="21"/>
        <v>245922.19999999998</v>
      </c>
      <c r="T149" s="1">
        <f t="shared" si="21"/>
        <v>0</v>
      </c>
      <c r="U149" s="1">
        <f t="shared" si="21"/>
        <v>0</v>
      </c>
      <c r="V149" s="1">
        <f t="shared" si="21"/>
        <v>0</v>
      </c>
      <c r="W149" s="1">
        <f t="shared" ref="W149:AE149" si="22">W150+W151+W152</f>
        <v>0</v>
      </c>
      <c r="X149" s="1">
        <f t="shared" si="22"/>
        <v>161246.6</v>
      </c>
      <c r="Y149" s="1">
        <f t="shared" si="22"/>
        <v>0</v>
      </c>
      <c r="Z149" s="1">
        <f t="shared" si="22"/>
        <v>161246.6</v>
      </c>
      <c r="AA149" s="1">
        <f t="shared" si="22"/>
        <v>0</v>
      </c>
      <c r="AB149" s="1">
        <f t="shared" si="22"/>
        <v>0</v>
      </c>
      <c r="AC149" s="1">
        <f t="shared" si="22"/>
        <v>137857.90000000002</v>
      </c>
      <c r="AD149" s="1">
        <f t="shared" si="22"/>
        <v>109964.59999999999</v>
      </c>
      <c r="AE149" s="1">
        <f t="shared" si="22"/>
        <v>287694.2</v>
      </c>
      <c r="AF149" s="1" t="s">
        <v>0</v>
      </c>
    </row>
    <row r="150" spans="1:32" ht="359.25" customHeight="1" x14ac:dyDescent="0.2">
      <c r="A150" s="24" t="s">
        <v>346</v>
      </c>
      <c r="B150" s="25">
        <v>2001</v>
      </c>
      <c r="C150" s="25" t="s">
        <v>44</v>
      </c>
      <c r="D150" s="25" t="s">
        <v>348</v>
      </c>
      <c r="E150" s="25" t="s">
        <v>46</v>
      </c>
      <c r="F150" s="25" t="s">
        <v>349</v>
      </c>
      <c r="G150" s="25" t="s">
        <v>261</v>
      </c>
      <c r="H150" s="25" t="s">
        <v>350</v>
      </c>
      <c r="I150" s="25" t="s">
        <v>351</v>
      </c>
      <c r="J150" s="25" t="s">
        <v>241</v>
      </c>
      <c r="K150" s="25" t="s">
        <v>352</v>
      </c>
      <c r="L150" s="52" t="s">
        <v>347</v>
      </c>
      <c r="M150" s="25" t="s">
        <v>53</v>
      </c>
      <c r="N150" s="1">
        <v>105903.4</v>
      </c>
      <c r="O150" s="1">
        <v>105903.4</v>
      </c>
      <c r="P150" s="1"/>
      <c r="Q150" s="1"/>
      <c r="R150" s="1">
        <v>105903.4</v>
      </c>
      <c r="S150" s="1">
        <v>105903.4</v>
      </c>
      <c r="T150" s="1"/>
      <c r="U150" s="1"/>
      <c r="V150" s="1"/>
      <c r="W150" s="1"/>
      <c r="X150" s="1">
        <v>69020.2</v>
      </c>
      <c r="Y150" s="1"/>
      <c r="Z150" s="1">
        <v>69020.2</v>
      </c>
      <c r="AA150" s="1"/>
      <c r="AB150" s="1"/>
      <c r="AC150" s="1">
        <v>58613.9</v>
      </c>
      <c r="AD150" s="1">
        <v>47098.7</v>
      </c>
      <c r="AE150" s="1">
        <v>123892</v>
      </c>
      <c r="AF150" s="1" t="s">
        <v>0</v>
      </c>
    </row>
    <row r="151" spans="1:32" ht="361.5" customHeight="1" x14ac:dyDescent="0.2">
      <c r="A151" s="24" t="s">
        <v>353</v>
      </c>
      <c r="B151" s="25">
        <v>2002</v>
      </c>
      <c r="C151" s="25" t="s">
        <v>44</v>
      </c>
      <c r="D151" s="25" t="s">
        <v>348</v>
      </c>
      <c r="E151" s="25" t="s">
        <v>46</v>
      </c>
      <c r="F151" s="25" t="s">
        <v>349</v>
      </c>
      <c r="G151" s="25" t="s">
        <v>261</v>
      </c>
      <c r="H151" s="25" t="s">
        <v>350</v>
      </c>
      <c r="I151" s="25" t="s">
        <v>351</v>
      </c>
      <c r="J151" s="25" t="s">
        <v>241</v>
      </c>
      <c r="K151" s="25" t="s">
        <v>352</v>
      </c>
      <c r="L151" s="52" t="s">
        <v>354</v>
      </c>
      <c r="M151" s="25" t="s">
        <v>53</v>
      </c>
      <c r="N151" s="1">
        <v>43844.2</v>
      </c>
      <c r="O151" s="1">
        <v>43844.2</v>
      </c>
      <c r="P151" s="1"/>
      <c r="Q151" s="1"/>
      <c r="R151" s="1">
        <v>43844.2</v>
      </c>
      <c r="S151" s="1">
        <v>43844.2</v>
      </c>
      <c r="T151" s="1"/>
      <c r="U151" s="1"/>
      <c r="V151" s="1"/>
      <c r="W151" s="1"/>
      <c r="X151" s="1">
        <v>29931.9</v>
      </c>
      <c r="Y151" s="1"/>
      <c r="Z151" s="1">
        <v>29931.9</v>
      </c>
      <c r="AA151" s="1"/>
      <c r="AB151" s="1"/>
      <c r="AC151" s="1">
        <v>25631.200000000001</v>
      </c>
      <c r="AD151" s="1">
        <v>20394.099999999999</v>
      </c>
      <c r="AE151" s="1">
        <v>51291.5</v>
      </c>
      <c r="AF151" s="1" t="s">
        <v>0</v>
      </c>
    </row>
    <row r="152" spans="1:32" ht="352.5" customHeight="1" x14ac:dyDescent="0.2">
      <c r="A152" s="24" t="s">
        <v>355</v>
      </c>
      <c r="B152" s="25">
        <v>2003</v>
      </c>
      <c r="C152" s="25" t="s">
        <v>44</v>
      </c>
      <c r="D152" s="25" t="s">
        <v>348</v>
      </c>
      <c r="E152" s="25" t="s">
        <v>46</v>
      </c>
      <c r="F152" s="25" t="s">
        <v>357</v>
      </c>
      <c r="G152" s="25" t="s">
        <v>334</v>
      </c>
      <c r="H152" s="25" t="s">
        <v>358</v>
      </c>
      <c r="I152" s="25" t="s">
        <v>359</v>
      </c>
      <c r="J152" s="25" t="s">
        <v>241</v>
      </c>
      <c r="K152" s="25" t="s">
        <v>352</v>
      </c>
      <c r="L152" s="52" t="s">
        <v>356</v>
      </c>
      <c r="M152" s="25" t="s">
        <v>47</v>
      </c>
      <c r="N152" s="1">
        <v>96174.6</v>
      </c>
      <c r="O152" s="1">
        <v>96174.6</v>
      </c>
      <c r="P152" s="1"/>
      <c r="Q152" s="1"/>
      <c r="R152" s="1">
        <v>96174.6</v>
      </c>
      <c r="S152" s="1">
        <v>96174.6</v>
      </c>
      <c r="T152" s="1"/>
      <c r="U152" s="1"/>
      <c r="V152" s="1"/>
      <c r="W152" s="1"/>
      <c r="X152" s="1">
        <v>62294.5</v>
      </c>
      <c r="Y152" s="1"/>
      <c r="Z152" s="1">
        <v>62294.5</v>
      </c>
      <c r="AA152" s="1"/>
      <c r="AB152" s="1"/>
      <c r="AC152" s="1">
        <v>53612.800000000003</v>
      </c>
      <c r="AD152" s="1">
        <v>42471.8</v>
      </c>
      <c r="AE152" s="1">
        <v>112510.7</v>
      </c>
      <c r="AF152" s="1" t="s">
        <v>0</v>
      </c>
    </row>
    <row r="153" spans="1:32" ht="62.25" customHeight="1" x14ac:dyDescent="0.2">
      <c r="A153" s="69" t="s">
        <v>360</v>
      </c>
      <c r="B153" s="70"/>
      <c r="C153" s="70" t="s">
        <v>0</v>
      </c>
      <c r="D153" s="70" t="s">
        <v>0</v>
      </c>
      <c r="E153" s="70" t="s">
        <v>0</v>
      </c>
      <c r="F153" s="70" t="s">
        <v>0</v>
      </c>
      <c r="G153" s="70" t="s">
        <v>0</v>
      </c>
      <c r="H153" s="70" t="s">
        <v>0</v>
      </c>
      <c r="I153" s="70" t="s">
        <v>0</v>
      </c>
      <c r="J153" s="70" t="s">
        <v>0</v>
      </c>
      <c r="K153" s="70" t="s">
        <v>0</v>
      </c>
      <c r="L153" s="70" t="s">
        <v>361</v>
      </c>
      <c r="M153" s="70" t="s">
        <v>362</v>
      </c>
      <c r="N153" s="1">
        <f>N154+N158+N155</f>
        <v>9306.6</v>
      </c>
      <c r="O153" s="1">
        <f t="shared" ref="O153:V153" si="23">O154+O158+O155</f>
        <v>8410.7000000000007</v>
      </c>
      <c r="P153" s="1">
        <f t="shared" si="23"/>
        <v>0</v>
      </c>
      <c r="Q153" s="1">
        <f t="shared" si="23"/>
        <v>0</v>
      </c>
      <c r="R153" s="1">
        <f t="shared" si="23"/>
        <v>0</v>
      </c>
      <c r="S153" s="1">
        <f t="shared" si="23"/>
        <v>0</v>
      </c>
      <c r="T153" s="1">
        <f t="shared" si="23"/>
        <v>0</v>
      </c>
      <c r="U153" s="1">
        <f t="shared" si="23"/>
        <v>0</v>
      </c>
      <c r="V153" s="1">
        <f t="shared" si="23"/>
        <v>9306.6</v>
      </c>
      <c r="W153" s="1">
        <f t="shared" ref="W153:AE153" si="24">W154+W158+W155</f>
        <v>8410.7000000000007</v>
      </c>
      <c r="X153" s="1">
        <f t="shared" si="24"/>
        <v>5587.1999999999989</v>
      </c>
      <c r="Y153" s="1">
        <f t="shared" si="24"/>
        <v>0</v>
      </c>
      <c r="Z153" s="1">
        <f t="shared" si="24"/>
        <v>0</v>
      </c>
      <c r="AA153" s="1">
        <f t="shared" si="24"/>
        <v>0</v>
      </c>
      <c r="AB153" s="1">
        <f t="shared" si="24"/>
        <v>5587.1999999999989</v>
      </c>
      <c r="AC153" s="1">
        <f t="shared" si="24"/>
        <v>5625.4</v>
      </c>
      <c r="AD153" s="1">
        <f t="shared" si="24"/>
        <v>4787.1999999999989</v>
      </c>
      <c r="AE153" s="1">
        <f t="shared" si="24"/>
        <v>4949</v>
      </c>
      <c r="AF153" s="1" t="s">
        <v>0</v>
      </c>
    </row>
    <row r="154" spans="1:32" ht="163.5" customHeight="1" x14ac:dyDescent="0.2">
      <c r="A154" s="24" t="s">
        <v>363</v>
      </c>
      <c r="B154" s="25">
        <v>2101</v>
      </c>
      <c r="C154" s="25" t="s">
        <v>29</v>
      </c>
      <c r="D154" s="25" t="s">
        <v>365</v>
      </c>
      <c r="E154" s="25" t="s">
        <v>31</v>
      </c>
      <c r="F154" s="25" t="s">
        <v>521</v>
      </c>
      <c r="G154" s="25" t="s">
        <v>522</v>
      </c>
      <c r="H154" s="32">
        <v>43826</v>
      </c>
      <c r="I154" s="15" t="s">
        <v>414</v>
      </c>
      <c r="J154" s="25" t="s">
        <v>33</v>
      </c>
      <c r="K154" s="32">
        <v>42727</v>
      </c>
      <c r="L154" s="32" t="s">
        <v>364</v>
      </c>
      <c r="M154" s="25" t="s">
        <v>366</v>
      </c>
      <c r="N154" s="1">
        <v>19.100000000000001</v>
      </c>
      <c r="O154" s="1">
        <v>19.100000000000001</v>
      </c>
      <c r="P154" s="1"/>
      <c r="Q154" s="1"/>
      <c r="R154" s="1"/>
      <c r="S154" s="1"/>
      <c r="T154" s="1"/>
      <c r="U154" s="1"/>
      <c r="V154" s="1">
        <v>19.100000000000001</v>
      </c>
      <c r="W154" s="1">
        <v>19.100000000000001</v>
      </c>
      <c r="X154" s="1">
        <v>23.2</v>
      </c>
      <c r="Y154" s="1"/>
      <c r="Z154" s="1"/>
      <c r="AA154" s="1"/>
      <c r="AB154" s="1">
        <v>23.2</v>
      </c>
      <c r="AC154" s="1">
        <v>23.2</v>
      </c>
      <c r="AD154" s="1">
        <v>23.2</v>
      </c>
      <c r="AE154" s="1">
        <v>23.2</v>
      </c>
      <c r="AF154" s="1" t="s">
        <v>0</v>
      </c>
    </row>
    <row r="155" spans="1:32" x14ac:dyDescent="0.2">
      <c r="A155" s="16" t="s">
        <v>409</v>
      </c>
      <c r="B155" s="15"/>
      <c r="C155" s="25"/>
      <c r="D155" s="25"/>
      <c r="E155" s="25"/>
      <c r="F155" s="25"/>
      <c r="G155" s="25"/>
      <c r="H155" s="25"/>
      <c r="I155" s="25"/>
      <c r="J155" s="25"/>
      <c r="K155" s="25"/>
      <c r="L155" s="15" t="s">
        <v>408</v>
      </c>
      <c r="M155" s="15" t="s">
        <v>411</v>
      </c>
      <c r="N155" s="1">
        <f>N156</f>
        <v>1409.4</v>
      </c>
      <c r="O155" s="1">
        <f t="shared" ref="O155:V155" si="25">O156</f>
        <v>1409.4</v>
      </c>
      <c r="P155" s="1">
        <f t="shared" si="25"/>
        <v>0</v>
      </c>
      <c r="Q155" s="1">
        <f t="shared" si="25"/>
        <v>0</v>
      </c>
      <c r="R155" s="1">
        <f t="shared" si="25"/>
        <v>0</v>
      </c>
      <c r="S155" s="1">
        <f t="shared" si="25"/>
        <v>0</v>
      </c>
      <c r="T155" s="1">
        <f t="shared" si="25"/>
        <v>0</v>
      </c>
      <c r="U155" s="1">
        <f t="shared" si="25"/>
        <v>0</v>
      </c>
      <c r="V155" s="1">
        <f t="shared" si="25"/>
        <v>1409.4</v>
      </c>
      <c r="W155" s="1">
        <f t="shared" ref="W155:AE155" si="26">W156</f>
        <v>1409.4</v>
      </c>
      <c r="X155" s="1">
        <f t="shared" si="26"/>
        <v>1079.4000000000001</v>
      </c>
      <c r="Y155" s="1">
        <f t="shared" si="26"/>
        <v>0</v>
      </c>
      <c r="Z155" s="1">
        <f t="shared" si="26"/>
        <v>0</v>
      </c>
      <c r="AA155" s="1">
        <f t="shared" si="26"/>
        <v>0</v>
      </c>
      <c r="AB155" s="1">
        <f t="shared" si="26"/>
        <v>1079.4000000000001</v>
      </c>
      <c r="AC155" s="1">
        <f t="shared" si="26"/>
        <v>1079.4000000000001</v>
      </c>
      <c r="AD155" s="1">
        <f t="shared" si="26"/>
        <v>1079.4000000000001</v>
      </c>
      <c r="AE155" s="1">
        <f t="shared" si="26"/>
        <v>1079.4000000000001</v>
      </c>
      <c r="AF155" s="1"/>
    </row>
    <row r="156" spans="1:32" ht="259.5" customHeight="1" x14ac:dyDescent="0.2">
      <c r="A156" s="113" t="s">
        <v>412</v>
      </c>
      <c r="B156" s="115">
        <v>2104</v>
      </c>
      <c r="C156" s="25" t="s">
        <v>29</v>
      </c>
      <c r="D156" s="25" t="s">
        <v>365</v>
      </c>
      <c r="E156" s="25" t="s">
        <v>31</v>
      </c>
      <c r="F156" s="25"/>
      <c r="G156" s="25"/>
      <c r="H156" s="25"/>
      <c r="I156" s="15" t="s">
        <v>413</v>
      </c>
      <c r="J156" s="25" t="s">
        <v>33</v>
      </c>
      <c r="K156" s="32" t="s">
        <v>520</v>
      </c>
      <c r="L156" s="15" t="s">
        <v>410</v>
      </c>
      <c r="M156" s="15" t="s">
        <v>411</v>
      </c>
      <c r="N156" s="1">
        <v>1409.4</v>
      </c>
      <c r="O156" s="1">
        <v>1409.4</v>
      </c>
      <c r="P156" s="1"/>
      <c r="Q156" s="1"/>
      <c r="R156" s="1"/>
      <c r="S156" s="1"/>
      <c r="T156" s="1"/>
      <c r="U156" s="1"/>
      <c r="V156" s="1">
        <v>1409.4</v>
      </c>
      <c r="W156" s="1">
        <v>1409.4</v>
      </c>
      <c r="X156" s="1">
        <v>1079.4000000000001</v>
      </c>
      <c r="Y156" s="1"/>
      <c r="Z156" s="1"/>
      <c r="AA156" s="1"/>
      <c r="AB156" s="1">
        <v>1079.4000000000001</v>
      </c>
      <c r="AC156" s="1">
        <v>1079.4000000000001</v>
      </c>
      <c r="AD156" s="1">
        <v>1079.4000000000001</v>
      </c>
      <c r="AE156" s="1">
        <v>1079.4000000000001</v>
      </c>
      <c r="AF156" s="1"/>
    </row>
    <row r="157" spans="1:32" ht="259.5" customHeight="1" x14ac:dyDescent="0.2">
      <c r="A157" s="114"/>
      <c r="B157" s="116"/>
      <c r="C157" s="65"/>
      <c r="D157" s="65"/>
      <c r="E157" s="65"/>
      <c r="F157" s="65"/>
      <c r="G157" s="65"/>
      <c r="H157" s="65"/>
      <c r="I157" s="15"/>
      <c r="J157" s="65"/>
      <c r="K157" s="32"/>
      <c r="L157" s="15"/>
      <c r="M157" s="15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</row>
    <row r="158" spans="1:32" ht="36" x14ac:dyDescent="0.2">
      <c r="A158" s="24" t="s">
        <v>367</v>
      </c>
      <c r="B158" s="25"/>
      <c r="C158" s="25" t="s">
        <v>0</v>
      </c>
      <c r="D158" s="25" t="s">
        <v>0</v>
      </c>
      <c r="E158" s="25" t="s">
        <v>0</v>
      </c>
      <c r="F158" s="25" t="s">
        <v>0</v>
      </c>
      <c r="G158" s="25" t="s">
        <v>0</v>
      </c>
      <c r="H158" s="25" t="s">
        <v>0</v>
      </c>
      <c r="I158" s="25" t="s">
        <v>0</v>
      </c>
      <c r="J158" s="25" t="s">
        <v>0</v>
      </c>
      <c r="K158" s="25" t="s">
        <v>0</v>
      </c>
      <c r="L158" s="52" t="s">
        <v>368</v>
      </c>
      <c r="M158" s="15" t="s">
        <v>407</v>
      </c>
      <c r="N158" s="1">
        <f>N159</f>
        <v>7878.0999999999995</v>
      </c>
      <c r="O158" s="1">
        <f t="shared" ref="O158:V158" si="27">O159</f>
        <v>6982.2</v>
      </c>
      <c r="P158" s="1">
        <f t="shared" si="27"/>
        <v>0</v>
      </c>
      <c r="Q158" s="1">
        <f t="shared" si="27"/>
        <v>0</v>
      </c>
      <c r="R158" s="1">
        <f t="shared" si="27"/>
        <v>0</v>
      </c>
      <c r="S158" s="1">
        <f t="shared" si="27"/>
        <v>0</v>
      </c>
      <c r="T158" s="1">
        <f t="shared" si="27"/>
        <v>0</v>
      </c>
      <c r="U158" s="1">
        <f t="shared" si="27"/>
        <v>0</v>
      </c>
      <c r="V158" s="1">
        <f t="shared" si="27"/>
        <v>7878.0999999999995</v>
      </c>
      <c r="W158" s="1">
        <f t="shared" ref="W158:AE158" si="28">W159</f>
        <v>6982.2</v>
      </c>
      <c r="X158" s="1">
        <f t="shared" si="28"/>
        <v>4484.5999999999995</v>
      </c>
      <c r="Y158" s="1">
        <f t="shared" si="28"/>
        <v>0</v>
      </c>
      <c r="Z158" s="1">
        <f t="shared" si="28"/>
        <v>0</v>
      </c>
      <c r="AA158" s="1">
        <f t="shared" si="28"/>
        <v>0</v>
      </c>
      <c r="AB158" s="1">
        <f t="shared" si="28"/>
        <v>4484.5999999999995</v>
      </c>
      <c r="AC158" s="1">
        <f t="shared" si="28"/>
        <v>4522.7999999999993</v>
      </c>
      <c r="AD158" s="1">
        <f t="shared" si="28"/>
        <v>3684.5999999999995</v>
      </c>
      <c r="AE158" s="1">
        <f t="shared" si="28"/>
        <v>3846.3999999999996</v>
      </c>
      <c r="AF158" s="1" t="s">
        <v>0</v>
      </c>
    </row>
    <row r="159" spans="1:32" ht="60" x14ac:dyDescent="0.2">
      <c r="A159" s="24" t="s">
        <v>369</v>
      </c>
      <c r="B159" s="25"/>
      <c r="C159" s="25" t="s">
        <v>0</v>
      </c>
      <c r="D159" s="25" t="s">
        <v>0</v>
      </c>
      <c r="E159" s="25" t="s">
        <v>0</v>
      </c>
      <c r="F159" s="25" t="s">
        <v>0</v>
      </c>
      <c r="G159" s="25" t="s">
        <v>0</v>
      </c>
      <c r="H159" s="25" t="s">
        <v>0</v>
      </c>
      <c r="I159" s="25" t="s">
        <v>0</v>
      </c>
      <c r="J159" s="25" t="s">
        <v>0</v>
      </c>
      <c r="K159" s="25" t="s">
        <v>0</v>
      </c>
      <c r="L159" s="53" t="s">
        <v>370</v>
      </c>
      <c r="M159" s="15" t="s">
        <v>407</v>
      </c>
      <c r="N159" s="1">
        <f>N160+N162+N164+N166+N168+N170+N172</f>
        <v>7878.0999999999995</v>
      </c>
      <c r="O159" s="1">
        <f t="shared" ref="O159:AE159" si="29">O160+O162+O164+O166+O168+O170+O172</f>
        <v>6982.2</v>
      </c>
      <c r="P159" s="1">
        <f t="shared" si="29"/>
        <v>0</v>
      </c>
      <c r="Q159" s="1">
        <f t="shared" si="29"/>
        <v>0</v>
      </c>
      <c r="R159" s="1">
        <f t="shared" si="29"/>
        <v>0</v>
      </c>
      <c r="S159" s="1">
        <f t="shared" si="29"/>
        <v>0</v>
      </c>
      <c r="T159" s="1">
        <f t="shared" si="29"/>
        <v>0</v>
      </c>
      <c r="U159" s="1">
        <f t="shared" si="29"/>
        <v>0</v>
      </c>
      <c r="V159" s="1">
        <f t="shared" si="29"/>
        <v>7878.0999999999995</v>
      </c>
      <c r="W159" s="1">
        <f t="shared" si="29"/>
        <v>6982.2</v>
      </c>
      <c r="X159" s="1">
        <f t="shared" si="29"/>
        <v>4484.5999999999995</v>
      </c>
      <c r="Y159" s="1">
        <f t="shared" si="29"/>
        <v>0</v>
      </c>
      <c r="Z159" s="1">
        <f t="shared" si="29"/>
        <v>0</v>
      </c>
      <c r="AA159" s="1">
        <f t="shared" si="29"/>
        <v>0</v>
      </c>
      <c r="AB159" s="1">
        <f t="shared" si="29"/>
        <v>4484.5999999999995</v>
      </c>
      <c r="AC159" s="1">
        <f t="shared" si="29"/>
        <v>4522.7999999999993</v>
      </c>
      <c r="AD159" s="1">
        <f t="shared" si="29"/>
        <v>3684.5999999999995</v>
      </c>
      <c r="AE159" s="1">
        <f t="shared" si="29"/>
        <v>3846.3999999999996</v>
      </c>
      <c r="AF159" s="1" t="s">
        <v>0</v>
      </c>
    </row>
    <row r="160" spans="1:32" ht="229.5" customHeight="1" x14ac:dyDescent="0.2">
      <c r="A160" s="77" t="s">
        <v>496</v>
      </c>
      <c r="B160" s="115">
        <v>2203</v>
      </c>
      <c r="C160" s="25" t="s">
        <v>29</v>
      </c>
      <c r="D160" s="25" t="s">
        <v>141</v>
      </c>
      <c r="E160" s="25" t="s">
        <v>31</v>
      </c>
      <c r="F160" s="25"/>
      <c r="G160" s="25"/>
      <c r="H160" s="25"/>
      <c r="I160" s="25" t="s">
        <v>387</v>
      </c>
      <c r="J160" s="29" t="s">
        <v>33</v>
      </c>
      <c r="K160" s="33">
        <v>41996</v>
      </c>
      <c r="L160" s="47" t="s">
        <v>497</v>
      </c>
      <c r="M160" s="53" t="s">
        <v>39</v>
      </c>
      <c r="N160" s="1">
        <v>7069</v>
      </c>
      <c r="O160" s="1">
        <v>6173.1</v>
      </c>
      <c r="P160" s="1"/>
      <c r="Q160" s="1"/>
      <c r="R160" s="1"/>
      <c r="S160" s="1"/>
      <c r="T160" s="1"/>
      <c r="U160" s="1"/>
      <c r="V160" s="1">
        <v>7069</v>
      </c>
      <c r="W160" s="1">
        <v>6173.1</v>
      </c>
      <c r="X160" s="1">
        <v>2631.7</v>
      </c>
      <c r="Y160" s="1"/>
      <c r="Z160" s="1"/>
      <c r="AA160" s="1"/>
      <c r="AB160" s="1">
        <v>2631.7</v>
      </c>
      <c r="AC160" s="1">
        <v>2669.9</v>
      </c>
      <c r="AD160" s="1">
        <v>2831.7</v>
      </c>
      <c r="AE160" s="1">
        <v>2993.5</v>
      </c>
      <c r="AF160" s="1" t="s">
        <v>0</v>
      </c>
    </row>
    <row r="161" spans="1:32" ht="217.5" customHeight="1" x14ac:dyDescent="0.2">
      <c r="A161" s="78"/>
      <c r="B161" s="116"/>
      <c r="C161" s="65"/>
      <c r="D161" s="65"/>
      <c r="E161" s="65"/>
      <c r="F161" s="65"/>
      <c r="G161" s="65"/>
      <c r="H161" s="65"/>
      <c r="I161" s="65" t="s">
        <v>519</v>
      </c>
      <c r="J161" s="61" t="s">
        <v>33</v>
      </c>
      <c r="K161" s="62">
        <v>44190</v>
      </c>
      <c r="L161" s="62"/>
      <c r="M161" s="65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</row>
    <row r="162" spans="1:32" ht="231.75" customHeight="1" x14ac:dyDescent="0.2">
      <c r="A162" s="77" t="s">
        <v>498</v>
      </c>
      <c r="B162" s="72">
        <v>2205</v>
      </c>
      <c r="C162" s="25" t="s">
        <v>29</v>
      </c>
      <c r="D162" s="25" t="s">
        <v>141</v>
      </c>
      <c r="E162" s="25" t="s">
        <v>31</v>
      </c>
      <c r="F162" s="25"/>
      <c r="G162" s="25"/>
      <c r="H162" s="25"/>
      <c r="I162" s="25" t="s">
        <v>387</v>
      </c>
      <c r="J162" s="29" t="s">
        <v>33</v>
      </c>
      <c r="K162" s="33">
        <v>41996</v>
      </c>
      <c r="L162" s="47" t="s">
        <v>405</v>
      </c>
      <c r="M162" s="25" t="s">
        <v>372</v>
      </c>
      <c r="N162" s="1">
        <v>219</v>
      </c>
      <c r="O162" s="1">
        <v>219</v>
      </c>
      <c r="P162" s="1"/>
      <c r="Q162" s="1"/>
      <c r="R162" s="1"/>
      <c r="S162" s="1"/>
      <c r="T162" s="1"/>
      <c r="U162" s="1"/>
      <c r="V162" s="1">
        <v>219</v>
      </c>
      <c r="W162" s="1">
        <v>219</v>
      </c>
      <c r="X162" s="1">
        <v>270</v>
      </c>
      <c r="Y162" s="1"/>
      <c r="Z162" s="1"/>
      <c r="AA162" s="1"/>
      <c r="AB162" s="1">
        <v>270</v>
      </c>
      <c r="AC162" s="1">
        <v>270</v>
      </c>
      <c r="AD162" s="1">
        <v>270</v>
      </c>
      <c r="AE162" s="1">
        <v>270</v>
      </c>
      <c r="AF162" s="1" t="s">
        <v>0</v>
      </c>
    </row>
    <row r="163" spans="1:32" ht="219.75" customHeight="1" x14ac:dyDescent="0.2">
      <c r="A163" s="78"/>
      <c r="B163" s="74"/>
      <c r="C163" s="65"/>
      <c r="D163" s="65"/>
      <c r="E163" s="65"/>
      <c r="F163" s="65"/>
      <c r="G163" s="65"/>
      <c r="H163" s="65"/>
      <c r="I163" s="65" t="s">
        <v>519</v>
      </c>
      <c r="J163" s="61" t="s">
        <v>33</v>
      </c>
      <c r="K163" s="62">
        <v>44190</v>
      </c>
      <c r="L163" s="62"/>
      <c r="M163" s="65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</row>
    <row r="164" spans="1:32" ht="231" customHeight="1" x14ac:dyDescent="0.2">
      <c r="A164" s="77" t="s">
        <v>499</v>
      </c>
      <c r="B164" s="115">
        <v>2206</v>
      </c>
      <c r="C164" s="25" t="s">
        <v>29</v>
      </c>
      <c r="D164" s="25" t="s">
        <v>141</v>
      </c>
      <c r="E164" s="25" t="s">
        <v>31</v>
      </c>
      <c r="F164" s="25"/>
      <c r="G164" s="25"/>
      <c r="H164" s="25"/>
      <c r="I164" s="25" t="s">
        <v>387</v>
      </c>
      <c r="J164" s="29" t="s">
        <v>33</v>
      </c>
      <c r="K164" s="33">
        <v>41996</v>
      </c>
      <c r="L164" s="47" t="s">
        <v>371</v>
      </c>
      <c r="M164" s="53" t="s">
        <v>303</v>
      </c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>
        <v>67.2</v>
      </c>
      <c r="Y164" s="1"/>
      <c r="Z164" s="1"/>
      <c r="AA164" s="1"/>
      <c r="AB164" s="1">
        <v>67.2</v>
      </c>
      <c r="AC164" s="1">
        <v>67.2</v>
      </c>
      <c r="AD164" s="1">
        <v>67.2</v>
      </c>
      <c r="AE164" s="1">
        <v>67.2</v>
      </c>
      <c r="AF164" s="1" t="s">
        <v>0</v>
      </c>
    </row>
    <row r="165" spans="1:32" ht="223.5" customHeight="1" x14ac:dyDescent="0.2">
      <c r="A165" s="78"/>
      <c r="B165" s="116"/>
      <c r="C165" s="65"/>
      <c r="D165" s="65"/>
      <c r="E165" s="65"/>
      <c r="F165" s="65"/>
      <c r="G165" s="65"/>
      <c r="H165" s="65"/>
      <c r="I165" s="65" t="s">
        <v>519</v>
      </c>
      <c r="J165" s="61" t="s">
        <v>33</v>
      </c>
      <c r="K165" s="62">
        <v>44190</v>
      </c>
      <c r="L165" s="62"/>
      <c r="M165" s="65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</row>
    <row r="166" spans="1:32" ht="247.5" customHeight="1" x14ac:dyDescent="0.2">
      <c r="A166" s="77" t="s">
        <v>501</v>
      </c>
      <c r="B166" s="72">
        <v>2207</v>
      </c>
      <c r="C166" s="25" t="s">
        <v>29</v>
      </c>
      <c r="D166" s="25" t="s">
        <v>141</v>
      </c>
      <c r="E166" s="25" t="s">
        <v>31</v>
      </c>
      <c r="F166" s="25"/>
      <c r="G166" s="25"/>
      <c r="H166" s="25"/>
      <c r="I166" s="25" t="s">
        <v>387</v>
      </c>
      <c r="J166" s="29" t="s">
        <v>33</v>
      </c>
      <c r="K166" s="33">
        <v>41996</v>
      </c>
      <c r="L166" s="47" t="s">
        <v>500</v>
      </c>
      <c r="M166" s="25" t="s">
        <v>502</v>
      </c>
      <c r="N166" s="1">
        <v>104.4</v>
      </c>
      <c r="O166" s="1">
        <v>104.4</v>
      </c>
      <c r="P166" s="1"/>
      <c r="Q166" s="1"/>
      <c r="R166" s="1"/>
      <c r="S166" s="1"/>
      <c r="T166" s="1"/>
      <c r="U166" s="1"/>
      <c r="V166" s="1">
        <v>104.4</v>
      </c>
      <c r="W166" s="1">
        <v>104.4</v>
      </c>
      <c r="X166" s="1">
        <v>381.3</v>
      </c>
      <c r="Y166" s="1"/>
      <c r="Z166" s="1"/>
      <c r="AA166" s="1"/>
      <c r="AB166" s="1">
        <v>381.3</v>
      </c>
      <c r="AC166" s="1">
        <v>381.3</v>
      </c>
      <c r="AD166" s="1">
        <v>381.3</v>
      </c>
      <c r="AE166" s="1">
        <v>381.3</v>
      </c>
      <c r="AF166" s="1" t="s">
        <v>0</v>
      </c>
    </row>
    <row r="167" spans="1:32" ht="223.5" customHeight="1" x14ac:dyDescent="0.2">
      <c r="A167" s="78"/>
      <c r="B167" s="74"/>
      <c r="C167" s="65"/>
      <c r="D167" s="65"/>
      <c r="E167" s="65"/>
      <c r="F167" s="65"/>
      <c r="G167" s="65"/>
      <c r="H167" s="65"/>
      <c r="I167" s="65" t="s">
        <v>519</v>
      </c>
      <c r="J167" s="61" t="s">
        <v>33</v>
      </c>
      <c r="K167" s="62">
        <v>44190</v>
      </c>
      <c r="L167" s="62"/>
      <c r="M167" s="65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</row>
    <row r="168" spans="1:32" ht="233.25" customHeight="1" x14ac:dyDescent="0.2">
      <c r="A168" s="77" t="s">
        <v>503</v>
      </c>
      <c r="B168" s="72">
        <v>2208</v>
      </c>
      <c r="C168" s="25" t="s">
        <v>29</v>
      </c>
      <c r="D168" s="25" t="s">
        <v>141</v>
      </c>
      <c r="E168" s="25" t="s">
        <v>31</v>
      </c>
      <c r="F168" s="25"/>
      <c r="G168" s="25"/>
      <c r="H168" s="25"/>
      <c r="I168" s="25" t="s">
        <v>387</v>
      </c>
      <c r="J168" s="29" t="s">
        <v>33</v>
      </c>
      <c r="K168" s="33">
        <v>41996</v>
      </c>
      <c r="L168" s="47" t="s">
        <v>406</v>
      </c>
      <c r="M168" s="25" t="s">
        <v>35</v>
      </c>
      <c r="N168" s="1">
        <v>485.7</v>
      </c>
      <c r="O168" s="1">
        <v>485.7</v>
      </c>
      <c r="P168" s="1"/>
      <c r="Q168" s="1"/>
      <c r="R168" s="1"/>
      <c r="S168" s="1"/>
      <c r="T168" s="1"/>
      <c r="U168" s="1"/>
      <c r="V168" s="1">
        <v>485.7</v>
      </c>
      <c r="W168" s="1">
        <v>485.7</v>
      </c>
      <c r="X168" s="1">
        <v>1000</v>
      </c>
      <c r="Y168" s="1"/>
      <c r="Z168" s="1"/>
      <c r="AA168" s="1"/>
      <c r="AB168" s="1">
        <v>1000</v>
      </c>
      <c r="AC168" s="1">
        <v>1000</v>
      </c>
      <c r="AD168" s="1"/>
      <c r="AE168" s="1"/>
      <c r="AF168" s="1" t="s">
        <v>0</v>
      </c>
    </row>
    <row r="169" spans="1:32" ht="222" customHeight="1" x14ac:dyDescent="0.2">
      <c r="A169" s="78"/>
      <c r="B169" s="74"/>
      <c r="C169" s="65"/>
      <c r="D169" s="65"/>
      <c r="E169" s="65"/>
      <c r="F169" s="65"/>
      <c r="G169" s="65"/>
      <c r="H169" s="65"/>
      <c r="I169" s="65" t="s">
        <v>519</v>
      </c>
      <c r="J169" s="61" t="s">
        <v>33</v>
      </c>
      <c r="K169" s="62">
        <v>44190</v>
      </c>
      <c r="L169" s="62"/>
      <c r="M169" s="65"/>
      <c r="N169" s="64"/>
      <c r="O169" s="64"/>
      <c r="P169" s="64"/>
      <c r="Q169" s="64"/>
      <c r="R169" s="64"/>
      <c r="S169" s="64"/>
      <c r="T169" s="64"/>
      <c r="U169" s="64"/>
      <c r="V169" s="64"/>
      <c r="W169" s="64"/>
      <c r="X169" s="64"/>
      <c r="Y169" s="64"/>
      <c r="Z169" s="64"/>
      <c r="AA169" s="64"/>
      <c r="AB169" s="64"/>
      <c r="AC169" s="64"/>
      <c r="AD169" s="64"/>
      <c r="AE169" s="64"/>
      <c r="AF169" s="64"/>
    </row>
    <row r="170" spans="1:32" ht="228.75" customHeight="1" x14ac:dyDescent="0.2">
      <c r="A170" s="77" t="s">
        <v>505</v>
      </c>
      <c r="B170" s="72">
        <v>2209</v>
      </c>
      <c r="C170" s="25" t="s">
        <v>29</v>
      </c>
      <c r="D170" s="25" t="s">
        <v>141</v>
      </c>
      <c r="E170" s="25" t="s">
        <v>31</v>
      </c>
      <c r="F170" s="25"/>
      <c r="G170" s="25"/>
      <c r="H170" s="25"/>
      <c r="I170" s="25" t="s">
        <v>387</v>
      </c>
      <c r="J170" s="29" t="s">
        <v>33</v>
      </c>
      <c r="K170" s="33">
        <v>41996</v>
      </c>
      <c r="L170" s="47" t="s">
        <v>504</v>
      </c>
      <c r="M170" s="53" t="s">
        <v>303</v>
      </c>
      <c r="N170" s="14"/>
      <c r="O170" s="50"/>
      <c r="P170" s="50"/>
      <c r="Q170" s="50"/>
      <c r="R170" s="50"/>
      <c r="S170" s="50"/>
      <c r="T170" s="50"/>
      <c r="U170" s="50"/>
      <c r="V170" s="50"/>
      <c r="W170" s="14"/>
      <c r="X170" s="14">
        <v>67.2</v>
      </c>
      <c r="Y170" s="55"/>
      <c r="Z170" s="55"/>
      <c r="AA170" s="55"/>
      <c r="AB170" s="55">
        <v>67.2</v>
      </c>
      <c r="AC170" s="14">
        <v>67.2</v>
      </c>
      <c r="AD170" s="30">
        <v>67.2</v>
      </c>
      <c r="AE170" s="30">
        <v>67.2</v>
      </c>
      <c r="AF170" s="14"/>
    </row>
    <row r="171" spans="1:32" ht="215.25" customHeight="1" x14ac:dyDescent="0.2">
      <c r="A171" s="78"/>
      <c r="B171" s="74"/>
      <c r="C171" s="65"/>
      <c r="D171" s="65"/>
      <c r="E171" s="65"/>
      <c r="F171" s="65"/>
      <c r="G171" s="65"/>
      <c r="H171" s="65"/>
      <c r="I171" s="65" t="s">
        <v>519</v>
      </c>
      <c r="J171" s="61" t="s">
        <v>33</v>
      </c>
      <c r="K171" s="62">
        <v>44190</v>
      </c>
      <c r="L171" s="62"/>
      <c r="M171" s="65"/>
      <c r="N171" s="64"/>
      <c r="O171" s="64"/>
      <c r="P171" s="64"/>
      <c r="Q171" s="64"/>
      <c r="R171" s="64"/>
      <c r="S171" s="64"/>
      <c r="T171" s="64"/>
      <c r="U171" s="64"/>
      <c r="V171" s="64"/>
      <c r="W171" s="64"/>
      <c r="X171" s="64"/>
      <c r="Y171" s="64"/>
      <c r="Z171" s="64"/>
      <c r="AA171" s="64"/>
      <c r="AB171" s="64"/>
      <c r="AC171" s="64"/>
      <c r="AD171" s="64"/>
      <c r="AE171" s="64"/>
      <c r="AF171" s="64"/>
    </row>
    <row r="172" spans="1:32" ht="231.75" customHeight="1" x14ac:dyDescent="0.2">
      <c r="A172" s="77" t="s">
        <v>507</v>
      </c>
      <c r="B172" s="72">
        <v>2210</v>
      </c>
      <c r="C172" s="25" t="s">
        <v>29</v>
      </c>
      <c r="D172" s="25" t="s">
        <v>141</v>
      </c>
      <c r="E172" s="25" t="s">
        <v>31</v>
      </c>
      <c r="F172" s="25"/>
      <c r="G172" s="25"/>
      <c r="H172" s="25"/>
      <c r="I172" s="25" t="s">
        <v>387</v>
      </c>
      <c r="J172" s="29" t="s">
        <v>33</v>
      </c>
      <c r="K172" s="33">
        <v>41996</v>
      </c>
      <c r="L172" s="47" t="s">
        <v>506</v>
      </c>
      <c r="M172" s="53" t="s">
        <v>303</v>
      </c>
      <c r="N172" s="14"/>
      <c r="O172" s="50"/>
      <c r="P172" s="50"/>
      <c r="Q172" s="50"/>
      <c r="R172" s="50"/>
      <c r="S172" s="50"/>
      <c r="T172" s="50"/>
      <c r="U172" s="50"/>
      <c r="V172" s="50"/>
      <c r="W172" s="14"/>
      <c r="X172" s="14">
        <v>67.2</v>
      </c>
      <c r="Y172" s="55"/>
      <c r="Z172" s="55"/>
      <c r="AA172" s="55"/>
      <c r="AB172" s="55">
        <v>67.2</v>
      </c>
      <c r="AC172" s="14">
        <v>67.2</v>
      </c>
      <c r="AD172" s="30">
        <v>67.2</v>
      </c>
      <c r="AE172" s="30">
        <v>67.2</v>
      </c>
      <c r="AF172" s="14"/>
    </row>
    <row r="173" spans="1:32" ht="218.25" customHeight="1" x14ac:dyDescent="0.2">
      <c r="A173" s="78"/>
      <c r="B173" s="74"/>
      <c r="C173" s="61"/>
      <c r="D173" s="61"/>
      <c r="E173" s="61"/>
      <c r="F173" s="61"/>
      <c r="G173" s="61"/>
      <c r="H173" s="61"/>
      <c r="I173" s="65" t="s">
        <v>519</v>
      </c>
      <c r="J173" s="61" t="s">
        <v>33</v>
      </c>
      <c r="K173" s="62">
        <v>44190</v>
      </c>
      <c r="L173" s="62"/>
      <c r="M173" s="61"/>
      <c r="N173" s="64"/>
      <c r="O173" s="64"/>
      <c r="P173" s="64"/>
      <c r="Q173" s="64"/>
      <c r="R173" s="64"/>
      <c r="S173" s="64"/>
      <c r="T173" s="64"/>
      <c r="U173" s="64"/>
      <c r="V173" s="64"/>
      <c r="W173" s="64"/>
      <c r="X173" s="64"/>
      <c r="Y173" s="64"/>
      <c r="Z173" s="64"/>
      <c r="AA173" s="64"/>
      <c r="AB173" s="64"/>
      <c r="AC173" s="64"/>
      <c r="AD173" s="64"/>
      <c r="AE173" s="64"/>
      <c r="AF173" s="64"/>
    </row>
    <row r="174" spans="1:32" ht="36" x14ac:dyDescent="0.2">
      <c r="A174" s="8" t="s">
        <v>373</v>
      </c>
      <c r="B174" s="9" t="s">
        <v>374</v>
      </c>
      <c r="C174" s="9" t="s">
        <v>0</v>
      </c>
      <c r="D174" s="9" t="s">
        <v>0</v>
      </c>
      <c r="E174" s="9" t="s">
        <v>0</v>
      </c>
      <c r="F174" s="9" t="s">
        <v>0</v>
      </c>
      <c r="G174" s="9" t="s">
        <v>0</v>
      </c>
      <c r="H174" s="9" t="s">
        <v>0</v>
      </c>
      <c r="I174" s="9" t="s">
        <v>0</v>
      </c>
      <c r="J174" s="9" t="s">
        <v>0</v>
      </c>
      <c r="K174" s="9" t="s">
        <v>0</v>
      </c>
      <c r="L174" s="9"/>
      <c r="M174" s="9" t="s">
        <v>375</v>
      </c>
      <c r="N174" s="10">
        <v>0</v>
      </c>
      <c r="O174" s="10">
        <v>0</v>
      </c>
      <c r="P174" s="10">
        <v>0</v>
      </c>
      <c r="Q174" s="10">
        <v>0</v>
      </c>
      <c r="R174" s="10">
        <v>0</v>
      </c>
      <c r="S174" s="10">
        <v>0</v>
      </c>
      <c r="T174" s="10">
        <v>0</v>
      </c>
      <c r="U174" s="10">
        <v>0</v>
      </c>
      <c r="V174" s="10">
        <v>0</v>
      </c>
      <c r="W174" s="10">
        <v>0</v>
      </c>
      <c r="X174" s="10">
        <v>0</v>
      </c>
      <c r="Y174" s="10">
        <v>0</v>
      </c>
      <c r="Z174" s="10">
        <v>0</v>
      </c>
      <c r="AA174" s="10">
        <v>0</v>
      </c>
      <c r="AB174" s="10">
        <v>0</v>
      </c>
      <c r="AC174" s="10">
        <v>3478.9</v>
      </c>
      <c r="AD174" s="10">
        <v>7288.9</v>
      </c>
      <c r="AE174" s="10">
        <v>0</v>
      </c>
      <c r="AF174" s="10" t="s">
        <v>0</v>
      </c>
    </row>
    <row r="175" spans="1:32" x14ac:dyDescent="0.2">
      <c r="A175" s="5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</row>
    <row r="177" spans="1:23" x14ac:dyDescent="0.2">
      <c r="A177" s="4"/>
      <c r="C177" s="96" t="s">
        <v>397</v>
      </c>
      <c r="D177" s="96"/>
      <c r="E177" s="96"/>
      <c r="F177" s="96"/>
      <c r="G177" s="96"/>
      <c r="H177" s="4"/>
      <c r="I177" s="97"/>
      <c r="J177" s="97"/>
      <c r="M177" s="98" t="s">
        <v>400</v>
      </c>
      <c r="N177" s="99"/>
      <c r="O177" s="99"/>
      <c r="P177" s="99"/>
      <c r="Q177" s="99"/>
      <c r="R177" s="99"/>
      <c r="S177" s="99"/>
      <c r="T177" s="99"/>
      <c r="U177" s="99"/>
      <c r="V177" s="99"/>
      <c r="W177" s="99"/>
    </row>
    <row r="178" spans="1:23" x14ac:dyDescent="0.2">
      <c r="I178" s="95" t="s">
        <v>398</v>
      </c>
      <c r="J178" s="95"/>
      <c r="M178" s="95" t="s">
        <v>399</v>
      </c>
      <c r="N178" s="95"/>
      <c r="O178" s="95"/>
      <c r="P178" s="95"/>
      <c r="Q178" s="95"/>
      <c r="R178" s="95"/>
      <c r="S178" s="95"/>
      <c r="T178" s="95"/>
      <c r="U178" s="95"/>
      <c r="V178" s="95"/>
      <c r="W178" s="95"/>
    </row>
    <row r="179" spans="1:23" x14ac:dyDescent="0.2">
      <c r="I179" s="11"/>
      <c r="J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</row>
    <row r="181" spans="1:23" x14ac:dyDescent="0.2">
      <c r="A181" s="4" t="s">
        <v>401</v>
      </c>
      <c r="C181" s="96" t="s">
        <v>402</v>
      </c>
      <c r="D181" s="100"/>
      <c r="E181" s="100"/>
      <c r="F181" s="100"/>
      <c r="G181" s="100"/>
      <c r="I181" s="97"/>
      <c r="J181" s="97"/>
      <c r="M181" s="98" t="s">
        <v>403</v>
      </c>
      <c r="N181" s="99"/>
      <c r="O181" s="99"/>
      <c r="P181" s="99"/>
      <c r="Q181" s="99"/>
      <c r="R181" s="99"/>
      <c r="S181" s="99"/>
      <c r="T181" s="99"/>
      <c r="U181" s="99"/>
      <c r="V181" s="99"/>
      <c r="W181" s="99"/>
    </row>
    <row r="182" spans="1:23" x14ac:dyDescent="0.2">
      <c r="I182" s="95" t="s">
        <v>398</v>
      </c>
      <c r="J182" s="95"/>
      <c r="M182" s="95" t="s">
        <v>399</v>
      </c>
      <c r="N182" s="95"/>
      <c r="O182" s="95"/>
      <c r="P182" s="95"/>
      <c r="Q182" s="95"/>
      <c r="R182" s="95"/>
      <c r="S182" s="95"/>
      <c r="T182" s="95"/>
      <c r="U182" s="95"/>
      <c r="V182" s="95"/>
      <c r="W182" s="95"/>
    </row>
    <row r="183" spans="1:23" x14ac:dyDescent="0.2">
      <c r="A183" s="4" t="s">
        <v>539</v>
      </c>
    </row>
  </sheetData>
  <autoFilter ref="A1:AF174" xr:uid="{849536E7-08C9-4C7C-8F75-CA1292DD4D75}"/>
  <mergeCells count="239">
    <mergeCell ref="B166:B167"/>
    <mergeCell ref="B168:B169"/>
    <mergeCell ref="A168:A169"/>
    <mergeCell ref="A140:A141"/>
    <mergeCell ref="B140:B141"/>
    <mergeCell ref="A130:A131"/>
    <mergeCell ref="B130:B131"/>
    <mergeCell ref="A132:A135"/>
    <mergeCell ref="B132:B135"/>
    <mergeCell ref="J98:J99"/>
    <mergeCell ref="K98:K99"/>
    <mergeCell ref="I100:I101"/>
    <mergeCell ref="J100:J101"/>
    <mergeCell ref="K100:K101"/>
    <mergeCell ref="C90:C91"/>
    <mergeCell ref="D90:D91"/>
    <mergeCell ref="E90:E91"/>
    <mergeCell ref="F90:F91"/>
    <mergeCell ref="G90:G91"/>
    <mergeCell ref="H90:H91"/>
    <mergeCell ref="D86:D87"/>
    <mergeCell ref="E86:E87"/>
    <mergeCell ref="F86:F87"/>
    <mergeCell ref="G86:G87"/>
    <mergeCell ref="H86:H87"/>
    <mergeCell ref="A88:A91"/>
    <mergeCell ref="B88:B91"/>
    <mergeCell ref="I98:I99"/>
    <mergeCell ref="A92:A93"/>
    <mergeCell ref="B92:B93"/>
    <mergeCell ref="AF70:AF71"/>
    <mergeCell ref="F70:F71"/>
    <mergeCell ref="G70:G71"/>
    <mergeCell ref="H70:H71"/>
    <mergeCell ref="A72:A74"/>
    <mergeCell ref="B72:B74"/>
    <mergeCell ref="C72:C74"/>
    <mergeCell ref="D72:D74"/>
    <mergeCell ref="E72:E74"/>
    <mergeCell ref="F72:F74"/>
    <mergeCell ref="G72:G74"/>
    <mergeCell ref="H72:H74"/>
    <mergeCell ref="AD70:AD71"/>
    <mergeCell ref="I70:I71"/>
    <mergeCell ref="J70:J71"/>
    <mergeCell ref="K70:K71"/>
    <mergeCell ref="M70:M71"/>
    <mergeCell ref="N70:N71"/>
    <mergeCell ref="W70:W71"/>
    <mergeCell ref="X70:X71"/>
    <mergeCell ref="AC70:AC71"/>
    <mergeCell ref="AE70:AE71"/>
    <mergeCell ref="X65:X66"/>
    <mergeCell ref="AC65:AC66"/>
    <mergeCell ref="AE65:AE66"/>
    <mergeCell ref="AF65:AF66"/>
    <mergeCell ref="F67:F68"/>
    <mergeCell ref="G67:G68"/>
    <mergeCell ref="H67:H68"/>
    <mergeCell ref="I67:I68"/>
    <mergeCell ref="J67:J68"/>
    <mergeCell ref="K67:K68"/>
    <mergeCell ref="M67:M68"/>
    <mergeCell ref="N67:N68"/>
    <mergeCell ref="W67:W68"/>
    <mergeCell ref="X67:X68"/>
    <mergeCell ref="AC67:AC68"/>
    <mergeCell ref="AE67:AE68"/>
    <mergeCell ref="AF67:AF68"/>
    <mergeCell ref="AD65:AD66"/>
    <mergeCell ref="AD67:AD68"/>
    <mergeCell ref="F65:F66"/>
    <mergeCell ref="G65:G66"/>
    <mergeCell ref="H65:H66"/>
    <mergeCell ref="I65:I66"/>
    <mergeCell ref="J65:J66"/>
    <mergeCell ref="A2:AF2"/>
    <mergeCell ref="A3:AF3"/>
    <mergeCell ref="A4:AF4"/>
    <mergeCell ref="A5:A8"/>
    <mergeCell ref="B5:B8"/>
    <mergeCell ref="C5:K5"/>
    <mergeCell ref="M5:M7"/>
    <mergeCell ref="N5:AE5"/>
    <mergeCell ref="AF5:AF8"/>
    <mergeCell ref="C6:K6"/>
    <mergeCell ref="AC7:AC8"/>
    <mergeCell ref="AD6:AE6"/>
    <mergeCell ref="N6:W6"/>
    <mergeCell ref="C7:E7"/>
    <mergeCell ref="F7:H7"/>
    <mergeCell ref="N7:O7"/>
    <mergeCell ref="P7:Q7"/>
    <mergeCell ref="R7:S7"/>
    <mergeCell ref="T7:U7"/>
    <mergeCell ref="V7:W7"/>
    <mergeCell ref="L5:L8"/>
    <mergeCell ref="I7:K7"/>
    <mergeCell ref="A13:A15"/>
    <mergeCell ref="B13:B15"/>
    <mergeCell ref="K65:K66"/>
    <mergeCell ref="M65:M66"/>
    <mergeCell ref="N65:N66"/>
    <mergeCell ref="W65:W66"/>
    <mergeCell ref="A26:A31"/>
    <mergeCell ref="B26:B31"/>
    <mergeCell ref="A32:A37"/>
    <mergeCell ref="B32:B37"/>
    <mergeCell ref="B44:B46"/>
    <mergeCell ref="A58:A61"/>
    <mergeCell ref="B58:B61"/>
    <mergeCell ref="A62:A63"/>
    <mergeCell ref="B62:B63"/>
    <mergeCell ref="A64:A68"/>
    <mergeCell ref="B64:B68"/>
    <mergeCell ref="A47:A49"/>
    <mergeCell ref="B47:B49"/>
    <mergeCell ref="A55:A57"/>
    <mergeCell ref="B55:B57"/>
    <mergeCell ref="H45:H46"/>
    <mergeCell ref="A50:A54"/>
    <mergeCell ref="B50:B54"/>
    <mergeCell ref="A104:A105"/>
    <mergeCell ref="B104:B105"/>
    <mergeCell ref="A106:A107"/>
    <mergeCell ref="B106:B107"/>
    <mergeCell ref="A108:A109"/>
    <mergeCell ref="B108:B109"/>
    <mergeCell ref="A94:A97"/>
    <mergeCell ref="B94:B97"/>
    <mergeCell ref="A102:A103"/>
    <mergeCell ref="B102:B103"/>
    <mergeCell ref="A98:A99"/>
    <mergeCell ref="B98:B99"/>
    <mergeCell ref="A100:A101"/>
    <mergeCell ref="B100:B101"/>
    <mergeCell ref="A137:A139"/>
    <mergeCell ref="B137:B139"/>
    <mergeCell ref="A110:A111"/>
    <mergeCell ref="B110:B111"/>
    <mergeCell ref="A114:A115"/>
    <mergeCell ref="B114:B115"/>
    <mergeCell ref="A125:A126"/>
    <mergeCell ref="B125:B126"/>
    <mergeCell ref="I182:J182"/>
    <mergeCell ref="B170:B171"/>
    <mergeCell ref="A170:A171"/>
    <mergeCell ref="B172:B173"/>
    <mergeCell ref="A172:A173"/>
    <mergeCell ref="A156:A157"/>
    <mergeCell ref="B156:B157"/>
    <mergeCell ref="A117:A118"/>
    <mergeCell ref="B117:B118"/>
    <mergeCell ref="A160:A161"/>
    <mergeCell ref="A162:A163"/>
    <mergeCell ref="B162:B163"/>
    <mergeCell ref="B160:B161"/>
    <mergeCell ref="A164:A165"/>
    <mergeCell ref="B164:B165"/>
    <mergeCell ref="A166:A167"/>
    <mergeCell ref="M182:W182"/>
    <mergeCell ref="C177:G177"/>
    <mergeCell ref="I177:J177"/>
    <mergeCell ref="M177:W177"/>
    <mergeCell ref="I178:J178"/>
    <mergeCell ref="M178:W178"/>
    <mergeCell ref="C181:G181"/>
    <mergeCell ref="I181:J181"/>
    <mergeCell ref="M181:W181"/>
    <mergeCell ref="AC14:AC15"/>
    <mergeCell ref="AE14:AE15"/>
    <mergeCell ref="AF14:AF15"/>
    <mergeCell ref="C39:C43"/>
    <mergeCell ref="D39:D43"/>
    <mergeCell ref="E39:E43"/>
    <mergeCell ref="F39:F43"/>
    <mergeCell ref="G39:G43"/>
    <mergeCell ref="H39:H43"/>
    <mergeCell ref="AD14:AD15"/>
    <mergeCell ref="C27:C31"/>
    <mergeCell ref="D27:D31"/>
    <mergeCell ref="E27:E31"/>
    <mergeCell ref="F27:F31"/>
    <mergeCell ref="G27:G31"/>
    <mergeCell ref="H27:H31"/>
    <mergeCell ref="N14:N15"/>
    <mergeCell ref="W14:W15"/>
    <mergeCell ref="M14:M15"/>
    <mergeCell ref="E22:E25"/>
    <mergeCell ref="F22:F25"/>
    <mergeCell ref="G22:G25"/>
    <mergeCell ref="X7:AB7"/>
    <mergeCell ref="X6:AB6"/>
    <mergeCell ref="C45:C46"/>
    <mergeCell ref="D45:D46"/>
    <mergeCell ref="E45:E46"/>
    <mergeCell ref="F45:F46"/>
    <mergeCell ref="G45:G46"/>
    <mergeCell ref="A44:A46"/>
    <mergeCell ref="E53:E54"/>
    <mergeCell ref="F53:F54"/>
    <mergeCell ref="G53:G54"/>
    <mergeCell ref="H53:H54"/>
    <mergeCell ref="C48:C49"/>
    <mergeCell ref="D48:D49"/>
    <mergeCell ref="E48:E49"/>
    <mergeCell ref="F48:F49"/>
    <mergeCell ref="G48:G49"/>
    <mergeCell ref="H48:H49"/>
    <mergeCell ref="X14:X15"/>
    <mergeCell ref="A38:A43"/>
    <mergeCell ref="B38:B43"/>
    <mergeCell ref="A20:A25"/>
    <mergeCell ref="B20:B25"/>
    <mergeCell ref="H22:H25"/>
    <mergeCell ref="F33:F37"/>
    <mergeCell ref="G33:G37"/>
    <mergeCell ref="H33:H37"/>
    <mergeCell ref="L100:L101"/>
    <mergeCell ref="A16:A17"/>
    <mergeCell ref="B16:B17"/>
    <mergeCell ref="C23:C25"/>
    <mergeCell ref="D23:D25"/>
    <mergeCell ref="C33:C37"/>
    <mergeCell ref="D33:D37"/>
    <mergeCell ref="E33:E37"/>
    <mergeCell ref="A81:A83"/>
    <mergeCell ref="B81:B83"/>
    <mergeCell ref="A69:A71"/>
    <mergeCell ref="B69:B71"/>
    <mergeCell ref="A75:A77"/>
    <mergeCell ref="B75:B77"/>
    <mergeCell ref="A79:A80"/>
    <mergeCell ref="B79:B80"/>
    <mergeCell ref="A85:A87"/>
    <mergeCell ref="B85:B87"/>
    <mergeCell ref="C53:C54"/>
    <mergeCell ref="D53:D54"/>
    <mergeCell ref="C86:C87"/>
  </mergeCells>
  <pageMargins left="0.31496062992125984" right="0.11811023622047245" top="0.15748031496062992" bottom="0.15748031496062992" header="0.31496062992125984" footer="0.31496062992125984"/>
  <pageSetup paperSize="9" scale="33" orientation="landscape" r:id="rId1"/>
  <rowBreaks count="1" manualBreakCount="1">
    <brk id="16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Муниципальный район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2022-04-13T05:49:03Z</dcterms:modified>
</cp:coreProperties>
</file>