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026"/>
  <workbookPr filterPrivacy="1" defaultThemeVersion="124226"/>
  <xr:revisionPtr revIDLastSave="0" documentId="13_ncr:1_{0C9CF37C-674A-4429-9301-2660CB210D44}" xr6:coauthVersionLast="45" xr6:coauthVersionMax="45" xr10:uidLastSave="{00000000-0000-0000-0000-000000000000}"/>
  <bookViews>
    <workbookView xWindow="-120" yWindow="-120" windowWidth="29040" windowHeight="15840" xr2:uid="{00000000-000D-0000-FFFF-FFFF00000000}"/>
  </bookViews>
  <sheets>
    <sheet name="КОНСОЛИДАЦИЯ" sheetId="2" r:id="rId1"/>
  </sheets>
  <definedNames>
    <definedName name="_xlnm._FilterDatabase" localSheetId="0" hidden="1">КОНСОЛИДАЦИЯ!$A$5:$R$145</definedName>
    <definedName name="_xlnm.Print_Titles" localSheetId="0">КОНСОЛИДАЦИЯ!$5:$9</definedName>
    <definedName name="_xlnm.Print_Area" localSheetId="0">КОНСОЛИДАЦИЯ!$A$1:$R$256</definedName>
  </definedNames>
  <calcPr calcId="18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O165" i="2" l="1"/>
  <c r="O151" i="2"/>
  <c r="O149" i="2"/>
  <c r="N151" i="2"/>
  <c r="N148" i="2"/>
  <c r="O148" i="2"/>
  <c r="P148" i="2"/>
  <c r="Q148" i="2"/>
  <c r="M148" i="2"/>
  <c r="N179" i="2"/>
  <c r="M179" i="2"/>
  <c r="N165" i="2"/>
  <c r="M165" i="2"/>
  <c r="N177" i="2"/>
  <c r="M177" i="2"/>
  <c r="N157" i="2"/>
  <c r="M157" i="2"/>
  <c r="N155" i="2"/>
  <c r="M155" i="2"/>
  <c r="Q151" i="2"/>
  <c r="P151" i="2"/>
  <c r="P147" i="2" s="1"/>
  <c r="M151" i="2"/>
  <c r="P157" i="2"/>
  <c r="O157" i="2"/>
  <c r="Q165" i="2"/>
  <c r="P165" i="2"/>
  <c r="O166" i="2"/>
  <c r="N166" i="2"/>
  <c r="M166" i="2"/>
  <c r="Q171" i="2"/>
  <c r="P171" i="2"/>
  <c r="O171" i="2"/>
  <c r="N171" i="2"/>
  <c r="M171" i="2"/>
  <c r="Q173" i="2"/>
  <c r="P173" i="2"/>
  <c r="O173" i="2"/>
  <c r="N173" i="2"/>
  <c r="M173" i="2"/>
  <c r="N186" i="2"/>
  <c r="O186" i="2"/>
  <c r="P186" i="2"/>
  <c r="Q186" i="2"/>
  <c r="M186" i="2"/>
  <c r="N195" i="2"/>
  <c r="O195" i="2"/>
  <c r="P195" i="2"/>
  <c r="Q195" i="2"/>
  <c r="M195" i="2"/>
  <c r="M194" i="2" s="1"/>
  <c r="M193" i="2" s="1"/>
  <c r="N194" i="2"/>
  <c r="N193" i="2" s="1"/>
  <c r="N191" i="2"/>
  <c r="M191" i="2"/>
  <c r="N189" i="2"/>
  <c r="M189" i="2"/>
  <c r="N184" i="2"/>
  <c r="N183" i="2" s="1"/>
  <c r="M184" i="2"/>
  <c r="M183" i="2" s="1"/>
  <c r="O205" i="2"/>
  <c r="O227" i="2"/>
  <c r="O210" i="2"/>
  <c r="O233" i="2"/>
  <c r="O224" i="2"/>
  <c r="O203" i="2"/>
  <c r="O229" i="2"/>
  <c r="M207" i="2"/>
  <c r="P226" i="2"/>
  <c r="Q226" i="2"/>
  <c r="O220" i="2"/>
  <c r="N220" i="2"/>
  <c r="M220" i="2"/>
  <c r="N212" i="2"/>
  <c r="M212" i="2"/>
  <c r="N224" i="2"/>
  <c r="M224" i="2"/>
  <c r="Q224" i="2"/>
  <c r="P224" i="2"/>
  <c r="N210" i="2"/>
  <c r="M210" i="2"/>
  <c r="P204" i="2"/>
  <c r="Q204" i="2"/>
  <c r="O204" i="2"/>
  <c r="N205" i="2"/>
  <c r="N204" i="2" s="1"/>
  <c r="M205" i="2"/>
  <c r="M204" i="2" s="1"/>
  <c r="N201" i="2"/>
  <c r="M201" i="2"/>
  <c r="P203" i="2"/>
  <c r="N203" i="2"/>
  <c r="M203" i="2"/>
  <c r="Q203" i="2"/>
  <c r="Q210" i="2"/>
  <c r="P210" i="2"/>
  <c r="N238" i="2"/>
  <c r="N237" i="2" s="1"/>
  <c r="O238" i="2"/>
  <c r="O237" i="2" s="1"/>
  <c r="P238" i="2"/>
  <c r="P237" i="2" s="1"/>
  <c r="Q238" i="2"/>
  <c r="Q237" i="2" s="1"/>
  <c r="M238" i="2"/>
  <c r="M237" i="2" s="1"/>
  <c r="N241" i="2"/>
  <c r="N240" i="2" s="1"/>
  <c r="O241" i="2"/>
  <c r="P241" i="2"/>
  <c r="Q241" i="2"/>
  <c r="M241" i="2"/>
  <c r="N243" i="2"/>
  <c r="O243" i="2"/>
  <c r="P243" i="2"/>
  <c r="Q243" i="2"/>
  <c r="M243" i="2"/>
  <c r="N247" i="2"/>
  <c r="N246" i="2" s="1"/>
  <c r="N245" i="2" s="1"/>
  <c r="O247" i="2"/>
  <c r="O246" i="2" s="1"/>
  <c r="O245" i="2" s="1"/>
  <c r="P247" i="2"/>
  <c r="P246" i="2" s="1"/>
  <c r="P245" i="2" s="1"/>
  <c r="Q247" i="2"/>
  <c r="Q246" i="2" s="1"/>
  <c r="Q245" i="2" s="1"/>
  <c r="M247" i="2"/>
  <c r="M246" i="2" s="1"/>
  <c r="M245" i="2" s="1"/>
  <c r="O147" i="2" l="1"/>
  <c r="Q147" i="2"/>
  <c r="M188" i="2"/>
  <c r="M170" i="2"/>
  <c r="N147" i="2"/>
  <c r="N146" i="2" s="1"/>
  <c r="M147" i="2"/>
  <c r="M146" i="2" s="1"/>
  <c r="N207" i="2"/>
  <c r="P207" i="2"/>
  <c r="N170" i="2"/>
  <c r="Q207" i="2"/>
  <c r="O226" i="2"/>
  <c r="M200" i="2"/>
  <c r="N188" i="2"/>
  <c r="O207" i="2"/>
  <c r="M240" i="2"/>
  <c r="Q240" i="2"/>
  <c r="O240" i="2"/>
  <c r="P240" i="2"/>
  <c r="M199" i="2"/>
  <c r="N200" i="2"/>
  <c r="N199" i="2" s="1"/>
  <c r="N229" i="2"/>
  <c r="N226" i="2" s="1"/>
  <c r="M229" i="2"/>
  <c r="M226" i="2" s="1"/>
  <c r="O137" i="2"/>
  <c r="O134" i="2" s="1"/>
  <c r="O133" i="2" s="1"/>
  <c r="Q134" i="2"/>
  <c r="Q133" i="2" s="1"/>
  <c r="P134" i="2"/>
  <c r="P133" i="2" s="1"/>
  <c r="N134" i="2"/>
  <c r="N133" i="2" s="1"/>
  <c r="M134" i="2"/>
  <c r="M133" i="2" s="1"/>
  <c r="Q131" i="2"/>
  <c r="P131" i="2"/>
  <c r="O131" i="2"/>
  <c r="N131" i="2"/>
  <c r="M131" i="2"/>
  <c r="Q125" i="2"/>
  <c r="P125" i="2"/>
  <c r="O125" i="2"/>
  <c r="N125" i="2"/>
  <c r="M125" i="2"/>
  <c r="Q123" i="2"/>
  <c r="P123" i="2"/>
  <c r="O123" i="2"/>
  <c r="N123" i="2"/>
  <c r="M123" i="2"/>
  <c r="Q122" i="2"/>
  <c r="P122" i="2"/>
  <c r="O122" i="2"/>
  <c r="Q117" i="2"/>
  <c r="P117" i="2"/>
  <c r="O117" i="2"/>
  <c r="Q115" i="2"/>
  <c r="P115" i="2"/>
  <c r="O115" i="2"/>
  <c r="N115" i="2"/>
  <c r="M115" i="2"/>
  <c r="Q107" i="2"/>
  <c r="P107" i="2"/>
  <c r="O107" i="2"/>
  <c r="N107" i="2"/>
  <c r="M107" i="2"/>
  <c r="Q105" i="2"/>
  <c r="P105" i="2"/>
  <c r="O105" i="2"/>
  <c r="N105" i="2"/>
  <c r="M105" i="2"/>
  <c r="O101" i="2"/>
  <c r="O100" i="2" s="1"/>
  <c r="N101" i="2"/>
  <c r="N100" i="2" s="1"/>
  <c r="M101" i="2"/>
  <c r="Q100" i="2"/>
  <c r="P100" i="2"/>
  <c r="M100" i="2"/>
  <c r="Q97" i="2"/>
  <c r="Q96" i="2" s="1"/>
  <c r="P97" i="2"/>
  <c r="O97" i="2"/>
  <c r="N97" i="2"/>
  <c r="N96" i="2" s="1"/>
  <c r="M97" i="2"/>
  <c r="M96" i="2" s="1"/>
  <c r="P96" i="2"/>
  <c r="O96" i="2"/>
  <c r="Q92" i="2"/>
  <c r="P92" i="2"/>
  <c r="O92" i="2"/>
  <c r="N92" i="2"/>
  <c r="M92" i="2"/>
  <c r="Q90" i="2"/>
  <c r="Q89" i="2" s="1"/>
  <c r="P90" i="2"/>
  <c r="O90" i="2"/>
  <c r="O89" i="2" s="1"/>
  <c r="N90" i="2"/>
  <c r="N89" i="2" s="1"/>
  <c r="M90" i="2"/>
  <c r="M89" i="2" s="1"/>
  <c r="P89" i="2"/>
  <c r="Q84" i="2"/>
  <c r="P84" i="2"/>
  <c r="O84" i="2"/>
  <c r="Q82" i="2"/>
  <c r="P82" i="2"/>
  <c r="O82" i="2"/>
  <c r="Q74" i="2"/>
  <c r="P74" i="2"/>
  <c r="O74" i="2"/>
  <c r="N74" i="2"/>
  <c r="M74" i="2"/>
  <c r="Q69" i="2"/>
  <c r="P69" i="2"/>
  <c r="O69" i="2"/>
  <c r="N69" i="2"/>
  <c r="M69" i="2"/>
  <c r="Q67" i="2"/>
  <c r="P67" i="2"/>
  <c r="O67" i="2"/>
  <c r="N67" i="2"/>
  <c r="M67" i="2"/>
  <c r="P63" i="2"/>
  <c r="P60" i="2" s="1"/>
  <c r="O63" i="2"/>
  <c r="O60" i="2" s="1"/>
  <c r="N63" i="2"/>
  <c r="N60" i="2" s="1"/>
  <c r="M63" i="2"/>
  <c r="M60" i="2" s="1"/>
  <c r="Q60" i="2"/>
  <c r="N59" i="2"/>
  <c r="N57" i="2" s="1"/>
  <c r="M59" i="2"/>
  <c r="M57" i="2" s="1"/>
  <c r="Q57" i="2"/>
  <c r="P57" i="2"/>
  <c r="O57" i="2"/>
  <c r="N42" i="2"/>
  <c r="M42" i="2"/>
  <c r="Q39" i="2"/>
  <c r="P39" i="2"/>
  <c r="O39" i="2"/>
  <c r="N39" i="2"/>
  <c r="M39" i="2"/>
  <c r="Q35" i="2"/>
  <c r="P35" i="2"/>
  <c r="O35" i="2"/>
  <c r="N35" i="2"/>
  <c r="M35" i="2"/>
  <c r="N33" i="2"/>
  <c r="M33" i="2"/>
  <c r="Q31" i="2"/>
  <c r="P31" i="2"/>
  <c r="O31" i="2"/>
  <c r="N31" i="2"/>
  <c r="M31" i="2"/>
  <c r="Q26" i="2"/>
  <c r="P26" i="2"/>
  <c r="O26" i="2"/>
  <c r="N26" i="2"/>
  <c r="M26" i="2"/>
  <c r="O24" i="2"/>
  <c r="N24" i="2"/>
  <c r="M24" i="2"/>
  <c r="Q22" i="2"/>
  <c r="P22" i="2"/>
  <c r="O22" i="2"/>
  <c r="N22" i="2"/>
  <c r="M22" i="2"/>
  <c r="Q19" i="2"/>
  <c r="P19" i="2"/>
  <c r="O19" i="2"/>
  <c r="N19" i="2"/>
  <c r="M19" i="2"/>
  <c r="Q18" i="2"/>
  <c r="P18" i="2"/>
  <c r="O18" i="2"/>
  <c r="Q13" i="2"/>
  <c r="P13" i="2"/>
  <c r="O13" i="2"/>
  <c r="N13" i="2"/>
  <c r="M13" i="2"/>
  <c r="M198" i="2" l="1"/>
  <c r="N198" i="2"/>
  <c r="O88" i="2"/>
  <c r="N129" i="2"/>
  <c r="M66" i="2"/>
  <c r="Q66" i="2"/>
  <c r="M88" i="2"/>
  <c r="Q88" i="2"/>
  <c r="O12" i="2"/>
  <c r="O11" i="2" s="1"/>
  <c r="P129" i="2"/>
  <c r="P104" i="2"/>
  <c r="P99" i="2" s="1"/>
  <c r="P88" i="2"/>
  <c r="N88" i="2"/>
  <c r="O104" i="2"/>
  <c r="O99" i="2" s="1"/>
  <c r="N104" i="2"/>
  <c r="N99" i="2" s="1"/>
  <c r="M104" i="2"/>
  <c r="M99" i="2" s="1"/>
  <c r="Q104" i="2"/>
  <c r="Q99" i="2" s="1"/>
  <c r="Q129" i="2"/>
  <c r="N12" i="2"/>
  <c r="N11" i="2" s="1"/>
  <c r="M12" i="2"/>
  <c r="M11" i="2" s="1"/>
  <c r="Q12" i="2"/>
  <c r="Q11" i="2" s="1"/>
  <c r="P12" i="2"/>
  <c r="P11" i="2" s="1"/>
  <c r="P66" i="2"/>
  <c r="O66" i="2"/>
  <c r="N66" i="2"/>
  <c r="M129" i="2"/>
  <c r="O129" i="2"/>
  <c r="P10" i="2" l="1"/>
  <c r="O10" i="2"/>
  <c r="N10" i="2"/>
  <c r="Q10" i="2"/>
  <c r="M10" i="2"/>
  <c r="P191" i="2" l="1"/>
  <c r="Q191" i="2"/>
  <c r="O191" i="2"/>
  <c r="P189" i="2"/>
  <c r="Q189" i="2"/>
  <c r="O189" i="2"/>
  <c r="P184" i="2"/>
  <c r="P183" i="2" s="1"/>
  <c r="Q184" i="2"/>
  <c r="Q183" i="2" s="1"/>
  <c r="O184" i="2"/>
  <c r="O183" i="2" s="1"/>
  <c r="P170" i="2"/>
  <c r="Q170" i="2"/>
  <c r="O170" i="2"/>
  <c r="Q188" i="2" l="1"/>
  <c r="O188" i="2"/>
  <c r="P188" i="2"/>
  <c r="P194" i="2" l="1"/>
  <c r="P193" i="2" s="1"/>
  <c r="P146" i="2" s="1"/>
  <c r="Q194" i="2"/>
  <c r="Q193" i="2" s="1"/>
  <c r="Q146" i="2" s="1"/>
  <c r="O194" i="2"/>
  <c r="O193" i="2" s="1"/>
  <c r="O146" i="2" s="1"/>
  <c r="O200" i="2" l="1"/>
  <c r="O199" i="2" l="1"/>
  <c r="P200" i="2"/>
  <c r="Q200" i="2"/>
  <c r="Q199" i="2" l="1"/>
  <c r="P199" i="2"/>
  <c r="P198" i="2" l="1"/>
  <c r="Q198" i="2"/>
  <c r="O198" i="2"/>
</calcChain>
</file>

<file path=xl/sharedStrings.xml><?xml version="1.0" encoding="utf-8"?>
<sst xmlns="http://schemas.openxmlformats.org/spreadsheetml/2006/main" count="3037" uniqueCount="679">
  <si>
    <t/>
  </si>
  <si>
    <t>Наименование полномочия, расходного обязательства</t>
  </si>
  <si>
    <t>Код строки</t>
  </si>
  <si>
    <t>Правовое основание финансового обеспечения расходного полномочия субъекта Российской Федерации</t>
  </si>
  <si>
    <t>Код расхода по БК</t>
  </si>
  <si>
    <t>Объем средств на исполнение расходного обязательства</t>
  </si>
  <si>
    <t>Всего</t>
  </si>
  <si>
    <t>наименование, номер и дата</t>
  </si>
  <si>
    <t>номер статьи (подстатьи), пункта (подпункта)</t>
  </si>
  <si>
    <t>дата вступления в силу, срок действия</t>
  </si>
  <si>
    <t>номер пункта, подпункта</t>
  </si>
  <si>
    <t>раздел
подраздел</t>
  </si>
  <si>
    <t>утвержденные бюджетные назначения</t>
  </si>
  <si>
    <t>исполнено</t>
  </si>
  <si>
    <t>1</t>
  </si>
  <si>
    <t>2</t>
  </si>
  <si>
    <t>3</t>
  </si>
  <si>
    <t>4</t>
  </si>
  <si>
    <t>5</t>
  </si>
  <si>
    <t>Расходные обязательства, возникшие в результате принятия нормативных правовых актов муниципального района, заключения договоров (соглашений), всего из них:</t>
  </si>
  <si>
    <t>1.</t>
  </si>
  <si>
    <t>0102|0104|0105|0106|0107|0111|0113|0304|0309|0314|0405|0409|0412|0501|0502|0503|0603|0701|0702|0703|0705|0707|0709|0801|0804|1001|1003|1004|1006|1101|1202|1301|1401|1403|9999|</t>
  </si>
  <si>
    <t>Расходные обязательства, возникшие в результате принятия нормативных правовых актов муниципального района, заключения договоров (соглашений) в рамках реализации вопросов местного значения муниципального района, всего</t>
  </si>
  <si>
    <t>1.1.</t>
  </si>
  <si>
    <t>0106|0113|0309|0405|0409|0412|0501|0502|0701|0702|0703|0707|0709|0801|0804|1003|1006|1101|</t>
  </si>
  <si>
    <t>по перечню, предусмотренному частью 1 статьи 15 и частью 4 статьи 14 Федерального закона от 6 октября 2003 г. № 131-ФЗ «Об общих принципах организации местного самоуправления в Российской Федерации», всего</t>
  </si>
  <si>
    <t>1.1.1.</t>
  </si>
  <si>
    <t>0113|0309|0405|0409|0412|0501|0701|0702|0703|0707|0709|0801|0804|1003|1006|1101|</t>
  </si>
  <si>
    <t>владение, пользование и распоряжение имуществом, находящимся в муниципальной собственности муниципального района</t>
  </si>
  <si>
    <t>1.1.1.3.</t>
  </si>
  <si>
    <t>Федеральный закон № 131-ФЗ Об общих принципах организации местного самоуправления в Российской Федерации от 06.10.2003</t>
  </si>
  <si>
    <t>ст.15 ч.1 п.3</t>
  </si>
  <si>
    <t>01.01.2006 - 01.01.2099</t>
  </si>
  <si>
    <t>Постановление Правительства РФ № 584 Об утверждении Положения о проведении конкурса по продаже государственного или муниципального имущества от 12.08.2002</t>
  </si>
  <si>
    <t>в целом</t>
  </si>
  <si>
    <t>28.08.2002 - 01.01.2099</t>
  </si>
  <si>
    <t>0113|</t>
  </si>
  <si>
    <t>Федеральный закон № 178-ФЗ О приватизации государственного и муниципального имущества от 21.12.2001</t>
  </si>
  <si>
    <t>ст.6 п.2</t>
  </si>
  <si>
    <t>13.05.2009 - 01.01.2099</t>
  </si>
  <si>
    <t>дорожная деятельность в отношении автомобильных дорог местного значения вне границ населенных пунктов в границах муниципального района, осуществление муниципального контроля за сохранностью автомобильных дорог местного значения вне границ населенных пунктов в границах муниципального района и обеспечение безопасности дорожного движения на них,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</si>
  <si>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1.1.1.5.</t>
  </si>
  <si>
    <t>Федеральный закон № 257-ФЗ Об автомобильных дорогах и о дорожной деятельности в Российской Федерации и о внесении изменений в отдельные законодательные акты Российской Федерации от 08.11.2007</t>
  </si>
  <si>
    <t>ст.13</t>
  </si>
  <si>
    <t>14.11.2007 - 01.01.2099</t>
  </si>
  <si>
    <t>0409|</t>
  </si>
  <si>
    <t>ст.15 ч.1 п.5</t>
  </si>
  <si>
    <t>разработка и осуществление мер, направленных на укрепление межнационального и межконфессионального согласия, поддержку и развитие языков и культуры народов Российской Федерации, проживающих на территории муниципального района, реализацию прав национальных меньшинств, обеспечение социальной и культурной адаптации мигрантов, профилактику межнациональных (межэтнических) конфликтов</t>
  </si>
  <si>
    <t>1.1.1.12.</t>
  </si>
  <si>
    <t>ст.15 ч.1 п. 6.2</t>
  </si>
  <si>
    <t>организация предоставления общедоступного и бесплатного дошкольного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создание условий для осуществления присмотра и ухода за детьми, содержания детей в муниципальных образовательных организациях</t>
  </si>
  <si>
    <t>1.1.1.17.</t>
  </si>
  <si>
    <t>Федеральный закон № 273-ФЗ Об образовании в Российской Федерации от 29.12.2012</t>
  </si>
  <si>
    <t>ст.9 ч.1</t>
  </si>
  <si>
    <t>01.09.2013 - 01.01.2099</t>
  </si>
  <si>
    <t>0701|</t>
  </si>
  <si>
    <t>ст.15 ч.1 п.11</t>
  </si>
  <si>
    <t>Постановление Правительства РФ № 1642 Об утверждении государственной программы Российской Федерации "Развитие образования" от 26.12.2017</t>
  </si>
  <si>
    <t>01.01.2018 - 31.12.2025</t>
  </si>
  <si>
    <t>организация предоставления общедоступного и бесплатного начального общего, основного общего, среднего общего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(в части начального общего, основного общего, среднего общего образования в муниципальных общеобразовательных организациях в городской местности)</t>
  </si>
  <si>
    <t>1.1.1.18.</t>
  </si>
  <si>
    <t>0702|</t>
  </si>
  <si>
    <t>организация предоставления общедоступного и бесплатного начального общего, основного общего, среднего общего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(в части начального общего, основного общего, среднего общего образования в муниципальных общеобразовательных организациях в сельской местности)</t>
  </si>
  <si>
    <t>1.1.1.19.</t>
  </si>
  <si>
    <t>организация предоставления дополнительного образования детей в муниципальных образовательных организациях (за исключением дополнительного образования детей, финансовое обеспечение которого осуществляется органами государственной власти субъекта Российской Федерации)</t>
  </si>
  <si>
    <t>1.1.1.20.</t>
  </si>
  <si>
    <t>0703|</t>
  </si>
  <si>
    <t>осуществление в пределах своих полномочий мероприятий по обеспечению организации отдыха детей в каникулярное время, включая мероприятия по обеспечению безопасности их жизни и здоровья</t>
  </si>
  <si>
    <t>1.1.1.21.</t>
  </si>
  <si>
    <t>0707|</t>
  </si>
  <si>
    <t>Федеральный закон № 124-ФЗ Об основных гарантиях прав ребенка в Российской Федерации от 24.07.1998</t>
  </si>
  <si>
    <t>ст. 12.1 п.3</t>
  </si>
  <si>
    <t>05.08.1998 - 01.01.2099</t>
  </si>
  <si>
    <t>организация предоставления общедоступного и бесплатного дошкольного, начального общего, основного общего, среднего общего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организация предоставления дополнительного образования детей в муниципальных образовательных организациях (за исключением дополнительного образования детей, финансовое обеспечение которого осуществляется органами государственной власти субъекта Российской Федерации), создание условий для осуществления присмотра и ухода за детьми, содержания детей в муниципальных образовательных организациях (в части обеспечения деятельности прочих учреждений образования (централизованные бухгалтерии, межшкольные учебные комбинаты, хозяйственные эксплуатационные конторы и другие))</t>
  </si>
  <si>
    <t>1.1.1.22.</t>
  </si>
  <si>
    <t>0709|</t>
  </si>
  <si>
    <t>участие в организации деятельности по сбору (в том числе раздельному сбору), транспортированию, обработке, утилизации, обезвреживанию, захоронению твердых коммунальных отходов на территориях соответствующих муниципальных районов</t>
  </si>
  <si>
    <t>формирование и содержание муниципального архива, включая хранение архивных фондов поселений</t>
  </si>
  <si>
    <t>1.1.1.27.</t>
  </si>
  <si>
    <t>Федеральный закон № 125-ФЗ Об архивном деле в Российской Федерации от 22.10.2004</t>
  </si>
  <si>
    <t>ст.4 ч.3</t>
  </si>
  <si>
    <t>27.10.2004 - 01.01.2099</t>
  </si>
  <si>
    <t>ст.15 ч.1 п.16</t>
  </si>
  <si>
    <t>организация библиотечного обслуживания населения межпоселенческими библиотеками, комплектование и обеспечение сохранности их библиотечных фондов</t>
  </si>
  <si>
    <t>1.1.1.31.</t>
  </si>
  <si>
    <t>Закон РФ № 3612-1 Основы законодательства Российской Федерации о культуре от 09.10.1992</t>
  </si>
  <si>
    <t>ст.40 ч.3 абз.2</t>
  </si>
  <si>
    <t>17.11.1992 - 01.01.2099</t>
  </si>
  <si>
    <t>0801|0804|</t>
  </si>
  <si>
    <t>Федеральный закон № 78-ФЗ О библиотечном деле от 29.12.1994</t>
  </si>
  <si>
    <t>ст.15 п.2</t>
  </si>
  <si>
    <t>02.01.1995 - 01.01.2099</t>
  </si>
  <si>
    <t>ст.15 ч.1 п.19</t>
  </si>
  <si>
    <t>Постановление Правительства РФ № 317 Об утверждении государственной программы Российской Федерации "Развитие культуры и туризма" от 15.04.2014</t>
  </si>
  <si>
    <t>02.05.2014 - 31.12.2024</t>
  </si>
  <si>
    <t>создание условий для обеспечения поселений, входящих в состав муниципального района, услугами по организации досуга и услугами организаций культуры</t>
  </si>
  <si>
    <t>1.1.1.32.</t>
  </si>
  <si>
    <t>ст.40 ч.3 абз.3</t>
  </si>
  <si>
    <t>ст.15 ч.1 п. 19.1</t>
  </si>
  <si>
    <t>сохранение, использование и популяризация объектов культурного наследия (памятников истории и культуры), находящихся в собственности муниципального района, охрана объектов культурного наследия (памятников истории и культуры) местного (муниципального) значения, расположенных на территории муниципального района</t>
  </si>
  <si>
    <t>организация и осуществление мероприятий по территориальной обороне и гражданской обороне, защите населения и территории муниципального района от чрезвычайных ситуаций природного и техногенного характера</t>
  </si>
  <si>
    <t>1.1.1.35.</t>
  </si>
  <si>
    <t>Федеральный закон № 68-ФЗ О защите населения и территорий от чрезвычайных ситуаций природного и техногенного характера от 21.12.1994</t>
  </si>
  <si>
    <t>ст.11 п.2</t>
  </si>
  <si>
    <t>24.12.1994 - 01.01.2099</t>
  </si>
  <si>
    <t>Постановление Правительства РФ № 794 О единой государственной системе предупреждения и ликвидации чрезвычайных ситуаций от 30.12.2003</t>
  </si>
  <si>
    <t>п.34</t>
  </si>
  <si>
    <t>28.01.2004 - 01.01.2099</t>
  </si>
  <si>
    <t>0309|</t>
  </si>
  <si>
    <t>Федеральный закон № 28-ФЗ О гражданской обороне от 12.02.1998</t>
  </si>
  <si>
    <t>ст.8 п.2</t>
  </si>
  <si>
    <t>19.02.1998 - 01.01.2099</t>
  </si>
  <si>
    <t>ст.15 ч.1 п.21</t>
  </si>
  <si>
    <t>осуществление мероприятий по обеспечению безопасности людей на водных объектах, охране их жизни и здоровья</t>
  </si>
  <si>
    <t>ст.15 ч.1 п.25</t>
  </si>
  <si>
    <t>0405|</t>
  </si>
  <si>
    <t>содействие развитию малого и среднего предпринимательства</t>
  </si>
  <si>
    <t>1.1.1.42.</t>
  </si>
  <si>
    <t>Федеральный закон № 209-ФЗ О развитии малого и среднего предпринимательства в Российской Федерации от 24.07.2007</t>
  </si>
  <si>
    <t>ст.11</t>
  </si>
  <si>
    <t>01.01.2008 - 01.01.2099</t>
  </si>
  <si>
    <t>0412|</t>
  </si>
  <si>
    <t>оказание поддержки социально ориентированным некоммерческим организациям, благотворительной деятельности и добровольчеству</t>
  </si>
  <si>
    <t>1.1.1.43.</t>
  </si>
  <si>
    <t>Федеральный закон № 7-ФЗ О некоммерческих организациях от 12.01.1996</t>
  </si>
  <si>
    <t>ст. 31.1 п.1</t>
  </si>
  <si>
    <t>24.01.1996 - 01.01.2099</t>
  </si>
  <si>
    <t>1006|</t>
  </si>
  <si>
    <t>ст. 31.3 п.3</t>
  </si>
  <si>
    <t>Федеральный закон № 135-ФЗ О благотворительной деятельности и добровольчестве (волонтерстве) от 11.08.1995</t>
  </si>
  <si>
    <t>ст. 17.4</t>
  </si>
  <si>
    <t>не установлено</t>
  </si>
  <si>
    <t>ст. 17.3 п.4</t>
  </si>
  <si>
    <t>организация проведения официальных физкультурно-оздоровительных и спортивных мероприятий муниципального района</t>
  </si>
  <si>
    <t>1.1.1.45.</t>
  </si>
  <si>
    <t>Федеральный закон № 329-ФЗ О физической культуре и спорте в Российской Федерации от 04.12.2007</t>
  </si>
  <si>
    <t>ст.38 ч.4</t>
  </si>
  <si>
    <t>30.03.2008 - 01.01.2099</t>
  </si>
  <si>
    <t>1101|</t>
  </si>
  <si>
    <t>ст.9 ч.1 п.3</t>
  </si>
  <si>
    <t>ст.15 ч.1 п.26</t>
  </si>
  <si>
    <t>организация и осуществление мероприятий межпоселенческого характера по работе с детьми и молодежью</t>
  </si>
  <si>
    <t>1.1.1.46.</t>
  </si>
  <si>
    <t>ст.15 ч.1 п.27</t>
  </si>
  <si>
    <t>0707|0709|</t>
  </si>
  <si>
    <t>осуществление в пределах, установленных водным законодательством Российской Федерации, полномочий собственника водных объектов, установление правил использования водных объектов общего пользования для личных и бытовых нужд, включая обеспечение свободного доступа граждан к водным объектам общего пользования и их береговым полосам</t>
  </si>
  <si>
    <t>обеспечение проживающих в сельском поселении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муниципального жилищного контроля, а также иных полномочий органов местного самоуправления в соответствии с жилищным законодательством на территории сельского поселения</t>
  </si>
  <si>
    <t>1.1.1.57.</t>
  </si>
  <si>
    <t>Федеральный закон № 188-ФЗ Жилищный кодекс Российской Федерации от 29.12.2004</t>
  </si>
  <si>
    <t>ст.14 ч.1</t>
  </si>
  <si>
    <t>01.03.2005 - 01.01.2099</t>
  </si>
  <si>
    <t>0501|1003|</t>
  </si>
  <si>
    <t>ст.14 ч.1 п.6</t>
  </si>
  <si>
    <t>Постановление Правительства РФ № 1710 Об утверждении государственной программы Российской Федерации "Обеспечение доступным и комфортным жильем и коммунальными услугами граждан Российской Федерации" от 30.12.2017</t>
  </si>
  <si>
    <t>1003|</t>
  </si>
  <si>
    <t>Указ Президента РФ № 600 О мерах по обеспечению граждан Российской Федерации доступным и комфортным жильем и повышению качества жилищно-коммунальных услуг от 07.05.2012</t>
  </si>
  <si>
    <t>07.05.2012 - 01.01.2099</t>
  </si>
  <si>
    <t>участие в предупреждении и ликвидации последствий чрезвычайных ситуаций в границах сельского поселения</t>
  </si>
  <si>
    <t>в случаях заключения соглашения с органами местного самоуправления отдельных поселений о передаче муниципальному району осуществления части  полномочий по решению вопросов местного значения поселения, всего</t>
  </si>
  <si>
    <t>1.1.2.</t>
  </si>
  <si>
    <t>составление и рассмотрение проекта бюджета поселения, исполнение бюджета поселения, составление отчета об исполнении бюджета поселения</t>
  </si>
  <si>
    <t>1.1.2.1.</t>
  </si>
  <si>
    <t>ст.14 ч.1 п.1</t>
  </si>
  <si>
    <t>0106|</t>
  </si>
  <si>
    <t>ст.15 ч.4</t>
  </si>
  <si>
    <t>организация в границах  поселения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t>
  </si>
  <si>
    <t>1.1.2.4.</t>
  </si>
  <si>
    <t>ст.14 ч.1 п.4</t>
  </si>
  <si>
    <t>0502|</t>
  </si>
  <si>
    <t>участие в организации деятельности по сбору (в том числе раздельному сбору) и транспортированию твердых коммунальных отходов</t>
  </si>
  <si>
    <t>организация ритуальных услуг и содержание мест захоронения</t>
  </si>
  <si>
    <t>материально-техническое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t>
  </si>
  <si>
    <t>материально-техническое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t>
  </si>
  <si>
    <t>Расходные обязательства, возникшие в результате принятия нормативных правовых актов муниципального района, заключения договоров (соглашений) в рамках реализации полномочий органов местного самоуправления муниципального района по решению вопросов местного значения муниципального района по перечню, предусмотренному частью 1 статьи 17 Федерального закона от 6 октября 2003 г. № 131-ФЗ «Об общих принципах организации местного самоуправления в Российской Федерации», всего</t>
  </si>
  <si>
    <t>1.2.</t>
  </si>
  <si>
    <t>0102|0104|0106|0107|0113|0502|0705|1001|1202|1301|</t>
  </si>
  <si>
    <t>1.2.1.</t>
  </si>
  <si>
    <t>ст.17 ч.1 п.9</t>
  </si>
  <si>
    <t>Закон РМ № 48-З
 О регулировании отношений в сфере муниципальной службы
 от 08.06.2007</t>
  </si>
  <si>
    <t>0102|0104|0106|</t>
  </si>
  <si>
    <t>ст.34 ч.9</t>
  </si>
  <si>
    <t>1.2.2.</t>
  </si>
  <si>
    <t>Федеральный закон № 25-ФЗ О муниципальной службе в Российской Федерации от 02.03.2007</t>
  </si>
  <si>
    <t>ст.34</t>
  </si>
  <si>
    <t>01.06.2007 - 01.01.2099</t>
  </si>
  <si>
    <t>обслуживание долговых обязательств в части процентов, пеней и штрафных санкций по бюджетным кредитам, полученным из региональных и местных бюджетов</t>
  </si>
  <si>
    <t>1.2.4.</t>
  </si>
  <si>
    <t>1301|</t>
  </si>
  <si>
    <t>ст.53</t>
  </si>
  <si>
    <t>создание муниципальных учреждений, осуществление финансового обеспечения деятельности муниципальных казенных учреждений и финансового обеспечения выполнения муниципального задания бюджетными и автономными муниципальными учреждениями, а также осуществление закупок товаров, работ, услуг для обеспечения муниципальных нужд (в части общеотраслевых учреждений)</t>
  </si>
  <si>
    <t>1.2.8.</t>
  </si>
  <si>
    <t>ст. 9.2 п.6</t>
  </si>
  <si>
    <t>Федеральный закон № 174-ФЗ Об автономных учреждениях от 03.11.2006</t>
  </si>
  <si>
    <t>ст.2</t>
  </si>
  <si>
    <t>08.01.2007 - 01.01.2099</t>
  </si>
  <si>
    <t>ст.17 ч.1 п.3</t>
  </si>
  <si>
    <t>Указ Президента РФ № 601 Об основных направлениях совершенствования системы государственного управления от 07.05.2012</t>
  </si>
  <si>
    <t>Федеральный закон № 190-ФЗ Градостроительный кодекс Российской Федерации от 29.12.2004</t>
  </si>
  <si>
    <t>ст.6</t>
  </si>
  <si>
    <t>30.12.2004 - 01.01.2099</t>
  </si>
  <si>
    <t>организационное и материально-техническое обеспечение подготовки и проведения муниципальных выборов, местного референдума, голосования по отзыву депутата, члена выборного органа местного самоуправления, выборного должностного лица местного самоуправления, голосования по вопросам изменения границ муниципального образования, преобразования муниципального образования</t>
  </si>
  <si>
    <t>1.2.13.</t>
  </si>
  <si>
    <t>ст.17 ч.1 п.5</t>
  </si>
  <si>
    <t>Закон РМ № 16-З О выборах депутатов представительных органов муниципальных образований в Республике Мордовия от 19.02.2007</t>
  </si>
  <si>
    <t>ст.51</t>
  </si>
  <si>
    <t>04.03.2007 - 01.01.2099</t>
  </si>
  <si>
    <t>0107|</t>
  </si>
  <si>
    <t>Федеральный закон № 67-ФЗ Об основных гарантиях избирательных прав и права на участие в референдуме граждан Российской Федерации от 12.06.2002</t>
  </si>
  <si>
    <t>ст.57</t>
  </si>
  <si>
    <t>26.06.2002 - 01.01.2099</t>
  </si>
  <si>
    <t>учреждение печатного средства массовой информации для опубликования муниципальных правовых актов, обсуждения проектов муниципальных правовых актов по вопросам местного значения, доведения до сведения жителей муниципального образования официальной информации о социально-экономическом и культурном развитии муниципального образования, о развитии его общественной инфраструктуры и иной официальной информации</t>
  </si>
  <si>
    <t>1.2.17.</t>
  </si>
  <si>
    <t>ст.17 ч.1 п.7</t>
  </si>
  <si>
    <t>1202|</t>
  </si>
  <si>
    <t>Закон РФ № 2124-1 О средствах массовой информации от 27.12.1991</t>
  </si>
  <si>
    <t>ст.7</t>
  </si>
  <si>
    <t>08.02.1992 - 01.01.2099</t>
  </si>
  <si>
    <t>организация профессионального образования и дополнительного профессионального образования выборных должностных лиц местного самоуправления, членов выборных органов местного самоуправления, депутатов представительных органов муниципальных образований, муниципальных служащих и работников муниципальных учреждений, организация подготовки кадров для муниципальной службы в порядке, предусмотренном законодательством Российской Федерации об образовании и законодательством Российской Федерации о муниципальной службе</t>
  </si>
  <si>
    <t>1.2.19.</t>
  </si>
  <si>
    <t>ст.32 п.3</t>
  </si>
  <si>
    <t>Закон РМ № 48-З О регулировании отношений в сфере муниципальной службы от 08.06.2007</t>
  </si>
  <si>
    <t>09.06.2007 - 01.01.2099</t>
  </si>
  <si>
    <t>0705|</t>
  </si>
  <si>
    <t>ст.17 ч.1 п. 8.1.</t>
  </si>
  <si>
    <t>утверждение и реализация муниципальных программ в области энергосбережения и повышения энергетической эффективности, организация проведения энергетического обследования многоквартирных домов, помещения в которых составляют муниципальный жилищный фонд в границах муниципального образования, организация и проведение иных мероприятий, предусмотренных законодательством об энергосбережении и о повышении энергетической эффективности</t>
  </si>
  <si>
    <t>1.2.20.</t>
  </si>
  <si>
    <t>Федеральный закон № 261-ФЗ Об энергосбережении и о повышении энергетической эффективности и о внесении изменений в отдельные законодательные акты Российской Федерации от 23.11.2009</t>
  </si>
  <si>
    <t>ст.8</t>
  </si>
  <si>
    <t>27.11.2009 - 01.01.2099</t>
  </si>
  <si>
    <t>ст.17 ч.1 п.8</t>
  </si>
  <si>
    <t>предоставление доплаты за выслугу лет к трудовой пенсии муниципальным служащим за счет средств местного бюджета</t>
  </si>
  <si>
    <t>1.2.23.</t>
  </si>
  <si>
    <t>Закон РМ № 30-З
 О муниципальной службе в Республике Мордовия
 от 08.06.1999</t>
  </si>
  <si>
    <t>ст.30</t>
  </si>
  <si>
    <t>1001|</t>
  </si>
  <si>
    <t>Расходные обязательства, возникшие в результате принятия нормативных правовых актов муниципального района, заключения договоров (соглашений) в рамках реализации органами местного самоуправления муниципального района права на решение вопросов, не отнесенных к вопросам местного значения муниципального района, всего</t>
  </si>
  <si>
    <t>1.3.</t>
  </si>
  <si>
    <t>0104|0111|0113|0314|1003|1202|</t>
  </si>
  <si>
    <t>по перечню, предусмотренному Федеральным законом  от 6 октября 2003 г. № 131-ФЗ «Об общих принципах организации местного самоуправления в Российской Федерации», всего</t>
  </si>
  <si>
    <t>1.3.1.</t>
  </si>
  <si>
    <t>0113|0314|1202|</t>
  </si>
  <si>
    <t>осуществление мероприятий в сфере профилактики правонарушений, предусмотренных  Федеральным  законом   от   23 июня 2016  г. №  182-ФЗ «Об основах системы профилактики правонарушений в Российской Федерации»</t>
  </si>
  <si>
    <t>1.3.1.12.</t>
  </si>
  <si>
    <t>ст. 15.1 ч.1 п.14</t>
  </si>
  <si>
    <t>Федеральный закон № 182-ФЗ Об основах системы профилактики правонарушений в Российской Федерации от 23.06.2016</t>
  </si>
  <si>
    <t>ст.12</t>
  </si>
  <si>
    <t>22.09.2016 - 01.01.2099</t>
  </si>
  <si>
    <t>по реализации права устанавливать за счет местного бюджета дополнительные меры социальной поддержки и социальной помощи для отдельных категорий граждан вне зависимости от наличия в федеральных законах положений, устанавливающих указанное право, всего</t>
  </si>
  <si>
    <t>1.3.3.</t>
  </si>
  <si>
    <t>Материальная помощь гражданам, оказавшимся в трудной жизненной ситуации</t>
  </si>
  <si>
    <t>1.3.3.2.</t>
  </si>
  <si>
    <t>ст.20 ч.5</t>
  </si>
  <si>
    <t>Оказание других видов социальной помощи</t>
  </si>
  <si>
    <t>1.3.3.3.</t>
  </si>
  <si>
    <t>по реализации вопросов, не отнесенных к компетенции органов местного самоуправления других муниципальных образований, органов государственной власти и не исключенных из их компетенции федеральными законами и законами субъектов Российской Федерации, всего</t>
  </si>
  <si>
    <t>1.3.4.</t>
  </si>
  <si>
    <t>0104|0111|0113|</t>
  </si>
  <si>
    <t>реализация мероприятий в области формирования информационного общества</t>
  </si>
  <si>
    <t>1.3.4.1.</t>
  </si>
  <si>
    <t>ст. 15.1.</t>
  </si>
  <si>
    <t>0104|0113|</t>
  </si>
  <si>
    <t>резервные фонды администрации муниципальных образований</t>
  </si>
  <si>
    <t>1.3.4.2.</t>
  </si>
  <si>
    <t>0111|</t>
  </si>
  <si>
    <t>Расходные обязательства, возникшие в результате принятия нормативных правовых актов муниципального района, заключения договоров (соглашений) в рамках реализации органами местного самоуправления муниципального района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</si>
  <si>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1.4.</t>
  </si>
  <si>
    <t>0104|0105|0304|0405|0702|1003|1004|</t>
  </si>
  <si>
    <t>за счет субвенций, предоставленных из федерального бюджета, всего</t>
  </si>
  <si>
    <t>1.4.1.</t>
  </si>
  <si>
    <t>0105|0304|</t>
  </si>
  <si>
    <t>на государственную регистрацию актов гражданского состояния</t>
  </si>
  <si>
    <t>1.4.1.1.</t>
  </si>
  <si>
    <t>Федеральный закон № 143-ФЗ Об актах гражданского состояния от 15.11.1997</t>
  </si>
  <si>
    <t>ст.4 п.1 абз.4</t>
  </si>
  <si>
    <t>20.11.1997 - 01.01.2099</t>
  </si>
  <si>
    <t>п.2</t>
  </si>
  <si>
    <t>Закон РМ № 84-З О наделении органов местного самоуправления государственными полномочиями по государственной регистрации актов гражданского состояния от 28.11.2005</t>
  </si>
  <si>
    <t>ст.1 п.1</t>
  </si>
  <si>
    <t>29.11.2005 - 01.01.2099</t>
  </si>
  <si>
    <t>0304|</t>
  </si>
  <si>
    <t>Постановление Правительства РФ № 445 Об утверждении государственной программы Российской Федерации "Развитие федеративных отношений и создание условий для эффективного и ответственного управления региональными и муниципальными финансами" от 18.05.2016</t>
  </si>
  <si>
    <t>18.05.2016 - 31.12.2024</t>
  </si>
  <si>
    <t>по составлению списков кандидатов в присяжные заседатели</t>
  </si>
  <si>
    <t>1.4.1.2.</t>
  </si>
  <si>
    <t>Федеральный закон № 113-ФЗ О присяжных заседателях федеральных судов общей юрисдикции в Российской Федерации от 20.08.2004</t>
  </si>
  <si>
    <t>ст.5</t>
  </si>
  <si>
    <t>05.09.2004 - 01.01.2099</t>
  </si>
  <si>
    <t>Закон РМ № 16-З Об утверждении Методики распределения субвенций бюджетам муниципальных районов в Республике Мордовия и городского округа Саранск на осуществление переданных государственных полномочий Российской Федерации по составлению (изменению) списков кандидатов в присяжные заседатели федеральных судов общей юрисдикции в Российской Федерации от 05.04.2017</t>
  </si>
  <si>
    <t>06.04.2017 - 01.01.2099</t>
  </si>
  <si>
    <t>0105|</t>
  </si>
  <si>
    <t>за счет субвенций, предоставленных из бюджета субъекта Российской Федерации, всего</t>
  </si>
  <si>
    <t>1.4.2.</t>
  </si>
  <si>
    <t>0104|0405|0702|1003|1004|</t>
  </si>
  <si>
    <t>на поддержку сельскохозяйственного производства (за исключением мероприятий, предусмотренных федеральными целевыми программами), разработку и реализацию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 (в части поддержки разработки и реализации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t>
  </si>
  <si>
    <t>1.4.2.7.</t>
  </si>
  <si>
    <t>Закон РМ № 59-З О наделении органов местного самоуправления государственными полномочиями по поддержке сельскохозяйственного производства от 14.07.2008</t>
  </si>
  <si>
    <t>ст.1</t>
  </si>
  <si>
    <t>16.07.2008 - 01.01.2099</t>
  </si>
  <si>
    <t>Постановление Правительства РМ № 379 Об утверждении порядка расходования и учета финансовых средств на предоставление субвенций из республиканского бюджета Республики Мордовия бюджетам муниципальных образований Республики Мордовия на осуществление государственных полномочий, предусмотренных Законом Республики Мордовия от 14 июля 2008 г. № 59-З "О наделении органов местного самоуправления государственными полномочиями по поддержке сельскохозяйственного производства" и признании утратившими силу некоторых постановлений Правительства Республики Мордовия от 22.06.2015</t>
  </si>
  <si>
    <t>23.06.2015 - 01.01.2099</t>
  </si>
  <si>
    <t>Указ Главы РМ № 91-УГ О дополнительных мерах по подготовке и закреплению молодых специалистов в сельскохозяйственном производстве от 27.02.2015</t>
  </si>
  <si>
    <t>03.03.2015 - 01.01.2099</t>
  </si>
  <si>
    <t>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</si>
  <si>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1.4.2.28.</t>
  </si>
  <si>
    <t>Федеральный закон № 159-ФЗ О дополнительных гарантиях по социальной поддержке детей-сирот и детей, оставшихся без попечения родителей от 21.12.1996</t>
  </si>
  <si>
    <t>ст.8 п.8</t>
  </si>
  <si>
    <t>27.12.1996 - 01.01.2099</t>
  </si>
  <si>
    <t>Закон РМ № 87-З О наделении органов местного самоуправления государственными полномочиями в сфере социальной поддержки отдельных категорий населения, проживающего в Республике Мордовия от 28.11.2005</t>
  </si>
  <si>
    <t>ст.1 п.5</t>
  </si>
  <si>
    <t>02.12.2005 - 01.01.2099</t>
  </si>
  <si>
    <t>Постановление Правительства РМ № 330 О мерах по реализации Закона Республики Мордовия от 23 апреля 2013 г. № 32-З "О наделении органов местного самоуправления государственным полномочием по обеспечению жилыми помещениями детей-сирот и детей, оставшихся без попечения родителей, лиц из числа детей-сирот и детей, оставшихся без попечения родителей" от 12.08.2013</t>
  </si>
  <si>
    <t>16.08.2013 - 01.01.2099</t>
  </si>
  <si>
    <t>0104|1004|</t>
  </si>
  <si>
    <t>Закон РМ № 32-З О наделении органов местного самоуправления государственным полномочием по обеспечению жилыми помещениями детей-сирот и детей, оставшихся без попечения родителей, лиц из числа детей-сирот и детей, оставшихся без попечения родителей от 23.04.2013</t>
  </si>
  <si>
    <t>24.04.2013 - 01.01.2099</t>
  </si>
  <si>
    <t>Постановление Правительства РМ № 237 О мерах по реализации Закона Республики Мордовия от 28 декабря 2004 г. № 102-З и Закона Республики Мордовия от 28 ноября 2005 г. № 87-З от 20.05.2019</t>
  </si>
  <si>
    <t>28.05.2019 - 01.01.2099</t>
  </si>
  <si>
    <t>Постановление Правительства РФ № 296 Об утверждении государственной программы Российской Федерации "Социальная поддержка граждан" от 15.04.2014</t>
  </si>
  <si>
    <t>на социальную поддержку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образовательных учреждениях), социальную поддержку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организацию предоставления гражданам субсидий на оплату жилых помещений и коммунальных услуг (в части предоставления мер социальной поддержки льготным категориям граждан)</t>
  </si>
  <si>
    <t>1.4.2.36.</t>
  </si>
  <si>
    <t>Постановление Правительства РМ № 108 Об утверждении Положения о порядке расходования и учета финансовых средств на предоставление субвенций из республиканского бюджета Республики Мордовия бюджетам муниципальных районов и городского округа Саранск на осуществление государственного полномочия по организации предоставления обучающимся в муниципальных общеобразовательных организациях Республики Мордовия из малоимущих семей питания с освобождением от оплаты его стоимости от 02.03.2015</t>
  </si>
  <si>
    <t>п.3</t>
  </si>
  <si>
    <t>05.03.2015 - 01.01.2099</t>
  </si>
  <si>
    <t>0702|1003|</t>
  </si>
  <si>
    <t>на социальную поддержку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образовательных учреждениях), социальную поддержку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организацию предоставления гражданам субсидий на оплату жилых помещений и коммунальных услуг (в части предоставления мер социальной поддержки детям-сиротам, безнадзорным детям, детям, оставшимся без попечения родителей)</t>
  </si>
  <si>
    <t>1.4.2.38.</t>
  </si>
  <si>
    <t>ст.1 п.2</t>
  </si>
  <si>
    <t>Постановление Правительства РМ № 26 О порядке предоставления субвенции бюджетам муниципальных районов, городского округа на реализацию государственных полномочий по оплате труда приемных родителей, проживающих на территории Республики Мордовия, и выплате ежемесячного денежного пособия опекуну (попечителю) на содержание ребенка, находящегося под опекой (попечительством), в Республике Мордовия от 29.01.2007</t>
  </si>
  <si>
    <t>15.02.2007 - 01.01.2099</t>
  </si>
  <si>
    <t>1004|</t>
  </si>
  <si>
    <t>ст.1 п.3</t>
  </si>
  <si>
    <t>ст.1 п.4</t>
  </si>
  <si>
    <t>на определение перечня должностных лиц, уполномоченных составлять протоколы об административных правонарушениях, предусмотренных законами субъектов Российской Федерации, создание комиссий по делам несовершеннолетних и защите их прав и организации деятельности этих комиссий, создание административных комиссий, иных коллегиальных органов в целях привлечения к административной ответственности, предусмотренной законами субъектов Российской Федерации</t>
  </si>
  <si>
    <t>1.4.2.39.</t>
  </si>
  <si>
    <t>Закон РМ № 45-З Об административных комиссиях в Республике Мордовия от 17.10.2002</t>
  </si>
  <si>
    <t>ст.15.1. п.1</t>
  </si>
  <si>
    <t>05.11.2002 - 01.01.2099</t>
  </si>
  <si>
    <t>Постановление Правительства РМ № 106 Об утверждении порядков расходования и учета средств, предоставляемых из бюджета Республики Мордовия в виде субвенций бюджетам муниципальных образований на осуществление отдельных государственных полномочий от 13.02.2017</t>
  </si>
  <si>
    <t>16.02.2017 - 01.01.2099</t>
  </si>
  <si>
    <t>0104|</t>
  </si>
  <si>
    <t>Закон РМ № 26-З Об организации деятельности комиссий по делам несовершеннолетних и защите их прав в Республике Мордовия от 30.03.2005</t>
  </si>
  <si>
    <t>ст.4.1 п.1</t>
  </si>
  <si>
    <t>17.04.2005 - 01.01.2099</t>
  </si>
  <si>
    <t>на организацию и осуществление деятельности по опеке и попечительству</t>
  </si>
  <si>
    <t>1.4.2.40.</t>
  </si>
  <si>
    <t>Федеральный закон № 48-ФЗ Об опеке и попечительстве от 24.04.2008</t>
  </si>
  <si>
    <t>ст.6 ч. 1.1.</t>
  </si>
  <si>
    <t>01.09.2008 - 01.01.2099</t>
  </si>
  <si>
    <t>Закон РМ № 134-З О наделении органов местного самоуправления государственными полномочиями по организации деятельности по опеке и попечительству от 18.12.2008</t>
  </si>
  <si>
    <t>01.01.2009 - 01.01.2099</t>
  </si>
  <si>
    <t>Постановление Правительства РМ № 13 Об утверждении Положения о порядке расходования и учета финансовых средств на предоставление субвенций из республиканского бюджета Республики Мордовия бюджетам муниципальных районов и городского округа Саранск на осуществление государственных полномочий по организации и осуществлению деятельности по опеке и попечительству в отношении несовершеннолетних граждан, проживающих на территории Республики Мордовия от 16.01.2017</t>
  </si>
  <si>
    <t>п.4</t>
  </si>
  <si>
    <t>18.01.2017 - 01.01.2099</t>
  </si>
  <si>
    <t>на организацию проведения на территории субъекта Российской Федерации мероприятий по предупреждению и ликвидации болезней животных, их лечению, отлову и содержанию безнадзорных животных, защите населения от болезней, общих для человека и животных, за исключением вопросов, решение которых отнесено к ведению Российской Федерации, на изъятие животных и (или) продуктов животноводства при ликвидации очагов особо опасных болезней животных на территории субъекта Российской Федерации с возмещением стоимости изъятых животных и (или) продуктов животноводства, на осуществление регионального государственного ветеринарного надзора</t>
  </si>
  <si>
    <t>1.4.2.54.</t>
  </si>
  <si>
    <t>Закон РМ № 10-З О наделении органов местного самоуправления государственными полномочиями Республики Мордовия по организации проведения на территории Республики Мордовия мероприятий по отлову и содержанию безнадзорных животных от 02.03.2016</t>
  </si>
  <si>
    <t>03.03.2016 - 01.01.2099</t>
  </si>
  <si>
    <t>Постановление Правительства РМ № 150 Об утверждении Положения о порядке расходования и учета финансовых средств на предоставление субвенций из республиканского бюджета Республики Мордовия бюджетам муниципальных районов и городского округа Саранск на осуществление государственного полномочия Республики Мордовия по организации проведения мероприятий по отлову и содержанию безнадзорных животных от 28.03.2016</t>
  </si>
  <si>
    <t>29.03.2016 - 01.01.2099</t>
  </si>
  <si>
    <t>на осуществление полномочий в области содействия занятости населения, предусмотренных Законом Российской Федерации от 19 апреля 1991 г. № 1032-1 «О занятости населения в Российской Федерации»</t>
  </si>
  <si>
    <t>1.4.2.76.</t>
  </si>
  <si>
    <t>Закон РМ № 9-З О квотировании рабочих мест для отдельных категорий граждан, особо нуждающихся в социальной защите от 07.02.2005</t>
  </si>
  <si>
    <t>ст.3 п.1</t>
  </si>
  <si>
    <t>16.02.2005 - 01.01.2099</t>
  </si>
  <si>
    <t>Постановление Правительства РМ № 119 О Порядке расходования и учета средств на предоставление субвенций из республиканского бюджета Республики Мордовия бюджетам муниципальных образований для осуществления государственных полномочий в сфере квотирования рабочих мест от 29.03.2006</t>
  </si>
  <si>
    <t>14.04.2006 - 01.01.2099</t>
  </si>
  <si>
    <t>на обеспечение функционирования государственного бюджетного учреждения по государственной кадастровой оценке в соответствии с пунктом 2 статьи 6 Федерального закона от 3 июля 2016 г. № 237-ФЗ «О государственной кадастровой оценке», на формирование и содержание архивных фондов субъекта Российской Федерации</t>
  </si>
  <si>
    <t>1.4.2.93.</t>
  </si>
  <si>
    <t>ст.4 ч.5</t>
  </si>
  <si>
    <t>Закон РМ № 10-З Об архивном деле Республики Мордовия от 07.02.2005</t>
  </si>
  <si>
    <t>ст.5 п.1</t>
  </si>
  <si>
    <t>08.02.2005 - 01.01.2099</t>
  </si>
  <si>
    <t>Постановление Правительства РМ № 1 О порядке расходования и учета финансовых средств на предоставление субвенции из республиканского бюджета Республики Мордовия бюджетам муниципальных образований на осуществление государственных полномочий по хранению, комплектованию, учету и использованию архивных документов, находящихся в собственности Республики Мордовия и хранящихся в муниципальных архивах от 09.01.2017</t>
  </si>
  <si>
    <t>п.5</t>
  </si>
  <si>
    <t>11.01.2017 - 01.01.2099</t>
  </si>
  <si>
    <t>Закон РМ № 57-З О правовом регулировании жилищных отношений в Республике Мордовия от 01.07.2005</t>
  </si>
  <si>
    <t>ст.11 п.1</t>
  </si>
  <si>
    <t>05.07.2005 - 01.01.2099</t>
  </si>
  <si>
    <t>Постановление Правительства РМ № 43 Об утверждении Порядка расходования и учета средств на предоставление субвенций из республиканского бюджета Республики Мордовия бюджетам муниципальных образований на осуществление государственного полномочия по ведению учета в качестве нуждающихся в жилых помещениях граждан, которые в соответствии с законодательством Республики Мордовия имеют право на государственную поддержку в строительстве или приобретении жилья от 26.01.2017</t>
  </si>
  <si>
    <t>31.01.2017 - 01.01.2099</t>
  </si>
  <si>
    <t>за счет собственных доходов и источников финансирования дефицита бюджета муниципального района, всего</t>
  </si>
  <si>
    <t>1.4.3.</t>
  </si>
  <si>
    <t>1.4.3.6.</t>
  </si>
  <si>
    <t>отдельные государственные полномочия, не переданные, но осуществляемые органами местного самоуправления муниципального района за счет субвенций из бюджета субъекта Российской Федерации</t>
  </si>
  <si>
    <t>1.5.</t>
  </si>
  <si>
    <t>0701|0702|</t>
  </si>
  <si>
    <t>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начального общего, основного общего, среднего общего образования в муниципальных общеобразовательных организациях в городской местности)</t>
  </si>
  <si>
    <t>1.5.1.</t>
  </si>
  <si>
    <t>ст.8 ч.1 п.3</t>
  </si>
  <si>
    <t>Закон РМ № 4-З О нормативах расходов на обеспечение государственных гарантий реализации прав на получение общедоступного и бесплатного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 Республике Мордовия от 15.03.2011</t>
  </si>
  <si>
    <t>16.03.2011 - 01.01.2099</t>
  </si>
  <si>
    <t>Постановление Правительства РМ № 52 Об утверждении Положения о порядке расходования и учета финансовых средств на предоставление субвенций из республиканского бюджета Республики Мордовия бюджетам муниципальных районов и городского округа Саранск на обеспечение государственных гарантий реализации прав на получение общедоступного и бесплатного начального общего, основного общего, среднего общего образования и обеспечение дополнительного образования детей в муниципальных общеобразовательных организациях в Республике Мордовия от 10.02.2014</t>
  </si>
  <si>
    <t>20.02.2014 - 01.01.2099</t>
  </si>
  <si>
    <t>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начального общего, основного общего, среднего общего образования в муниципальных общеобразовательных организациях в сельской местности)</t>
  </si>
  <si>
    <t>1.5.2.</t>
  </si>
  <si>
    <t>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дошкольного образования в  муниципальных дошкольных образовательных организациях и муниципальных общеобразовательных организациях)</t>
  </si>
  <si>
    <t>1.5.3.</t>
  </si>
  <si>
    <t>Закон РМ № 101-З О нормативах расходов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муниципальных общеобразовательных организациях в Республике Мордовия от 27.12.2013</t>
  </si>
  <si>
    <t>01.01.2014 - 01.01.2099</t>
  </si>
  <si>
    <t>Постановление Правительства РМ № 51 Об утверждении Положения о порядке расходования и учета финансовых средств на предоставление субвенций из республиканского бюджета Республики Мордовия бюджетам муниципальных районов и городского округа Саранск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муниципальных общеобразовательных организациях в Республике Мордовия от 10.02.2014</t>
  </si>
  <si>
    <t>Расходные обязательства, возникшие в результате принятия нормативных правовых актов муниципального района, заключения соглашений, предусматривающих предоставление межбюджетных трансфертов из бюджета муниципального района другим бюджетам бюджетной системы Российской Федерации, всего</t>
  </si>
  <si>
    <t>1.6.</t>
  </si>
  <si>
    <t>0104|0113|0309|0409|0502|0503|0603|1401|1403|</t>
  </si>
  <si>
    <t>по предоставлению дотаций на выравнивание бюджетной обеспеченности городских, сельских поселений, всего</t>
  </si>
  <si>
    <t>1.6.1.</t>
  </si>
  <si>
    <t>ст.15 ч.1 п.20</t>
  </si>
  <si>
    <t>Закон РМ № 4-З О межбюджетных отношениях в Республике Мордовия от 21.02.2008</t>
  </si>
  <si>
    <t>22.02.2008 - 01.01.2099</t>
  </si>
  <si>
    <t>1401|</t>
  </si>
  <si>
    <t>по предоставлению иных межбюджетных трансфертов, всего</t>
  </si>
  <si>
    <t>1.6.4.</t>
  </si>
  <si>
    <t>бюджетам городского, сельского поселения в случае заключения соглашения с органами местного самоуправления отдельных поселений, входящих в состав муниципального района, о передаче им осуществления части своих полномочий по решению вопросов местного значения, всего</t>
  </si>
  <si>
    <t>1.6.4.1.</t>
  </si>
  <si>
    <t>ст.7 п.2</t>
  </si>
  <si>
    <t>иные межбюджетные трансферты на дорожную деятельность в отношении автомобильных дорог местного значения в границах населенных пунктов поселений</t>
  </si>
  <si>
    <t>1.6.4.1.5.</t>
  </si>
  <si>
    <t>0603|</t>
  </si>
  <si>
    <t>иные межбюджетные на осуществление полномочий по сохранению, использованию и популяризации объектов культурного наследия (памятников истории и культуры), находящихся в собственности поселения, охрана объектов культурного наследия (памятников истории и культуры) местного (муниципального) значения, расположенных на территории поселения</t>
  </si>
  <si>
    <t>1.6.4.1.17.</t>
  </si>
  <si>
    <t>0503|</t>
  </si>
  <si>
    <t>Условно утвержденные расходы на первый и второй годы планового периода в соответствии с решением о местном бюджете муниципальног района</t>
  </si>
  <si>
    <t>1.7.</t>
  </si>
  <si>
    <t>9999|</t>
  </si>
  <si>
    <t>на осуществление воинского учета на территориях, на которых отсутствуют структурные подразделения военных комиссариатов</t>
  </si>
  <si>
    <t>Расходные обязательства, возникшие в результате принятия нормативных правовых актов городского поселения, заключения договоров (соглашений), всего</t>
  </si>
  <si>
    <t>4.</t>
  </si>
  <si>
    <t>0102|0104|0111|0113|0203|0309|0314|0409|0501|0502|0503|0505|0603|0801|0804|1001|1003|1301|</t>
  </si>
  <si>
    <t>Расходные обязательства, возникшие в результате принятия нормативных правовых актов городского поселения, заключения договоров (соглашений) в рамках реализации вопросов местного значения городского поселения, всего</t>
  </si>
  <si>
    <t>4.1.</t>
  </si>
  <si>
    <t>0113|0309|0314|0409|0501|0502|0503|0505|0603|</t>
  </si>
  <si>
    <t>по перечню, предусмотренному частью  1 статьи 14 Федерального закона от 6 октября 2003  г.   № 131-ФЗ «Об общих принципах организации местного самоуправления в Российской Федерации», всего</t>
  </si>
  <si>
    <t>4.1.1.</t>
  </si>
  <si>
    <t>владение, пользование и распоряжение имуществом, находящимся в муниципальной собственности городского поселения</t>
  </si>
  <si>
    <t>4.1.1.3.</t>
  </si>
  <si>
    <t>ст.14 ч.1 п.3</t>
  </si>
  <si>
    <t>организация в границах городского поселения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t>
  </si>
  <si>
    <t>4.1.1.4.</t>
  </si>
  <si>
    <t>Федеральный закон № 416-ФЗ О водоснабжении и водоотведении от 07.12.2011</t>
  </si>
  <si>
    <t>01.01.2012 - 01.01.2099</t>
  </si>
  <si>
    <t>Федеральный закон № 69-ФЗ О газоснабжении в Российской Федерации от 31.03.1999</t>
  </si>
  <si>
    <t>ст. 8.1</t>
  </si>
  <si>
    <t>дорожная деятельность в отношении автомобильных дорог местного значения в границах населенных пунктов городского поселения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за сохранностью автомобильных дорог местного значения в границах населенных пунктов городского поселения,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</si>
  <si>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4.1.1.6.</t>
  </si>
  <si>
    <t>ст.14 ч.1 п.5</t>
  </si>
  <si>
    <t>обеспечение проживающих в городском поселении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муниципального жилищного контроля, а также иных полномочий органов местного самоуправления в соответствии с жилищным законодательством</t>
  </si>
  <si>
    <t>4.1.1.7.</t>
  </si>
  <si>
    <t>0501|</t>
  </si>
  <si>
    <t>участие в предупреждении и ликвидации последствий чрезвычайных ситуаций в границах городского поселения</t>
  </si>
  <si>
    <t>4.1.1.15.</t>
  </si>
  <si>
    <t>ст.14 ч.1 п.8</t>
  </si>
  <si>
    <t>4.1.1.26.</t>
  </si>
  <si>
    <t>Федеральный закон № 89-ФЗ Об отходах производства и потребления от 24.06.1998</t>
  </si>
  <si>
    <t>30.06.1998 - 01.01.2099</t>
  </si>
  <si>
    <t>ст.14 ч.1 п.18</t>
  </si>
  <si>
    <t>организация благоустройства территории городского поселения (за исключением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t>
  </si>
  <si>
    <t>4.1.1.28.</t>
  </si>
  <si>
    <t>ст.14 ч.1 п.19</t>
  </si>
  <si>
    <t>0503|0505|</t>
  </si>
  <si>
    <t>утверждение генеральных планов городского поселения, правил землепользования и застройки, утверждение подготовленной на основе генеральных планов городского поселения документации по планировке территории,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городского поселения, утверждение местных нормативов градостроительного проектирования городского поселений, резервирование земель и изъятие земельных участков в границах городского поселения для муниципальных нужд, осуществление муниципального земельного контроля в границах городского поселения,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t>
  </si>
  <si>
    <t>4.1.1.31.</t>
  </si>
  <si>
    <t>ст.14 ч.1 п.20</t>
  </si>
  <si>
    <t>Градостроительный кодекс Российской Федерации № 190-ФЗ Градостроительный кодекс Российской Федерации от 29.12.2004</t>
  </si>
  <si>
    <t>4.1.1.33.</t>
  </si>
  <si>
    <t>Федеральный закон № 8-ФЗ О погребении и похоронном деле от 12.01.1996</t>
  </si>
  <si>
    <t>ст.9</t>
  </si>
  <si>
    <t>20.01.1996 - 01.01.2099</t>
  </si>
  <si>
    <t>ст.14 ч.1 п.22</t>
  </si>
  <si>
    <t>Расходные обязательства, возникшие в результате принятия нормативных правовых актов городского поселения, заключения договоров (соглашений) в рамках реализации полномочий органов местного самоуправления городского поселения по решению вопросов местного значения городского поселения по перечню, предусмотренному частью 1 статьи 17 Федерального закона от 6 октября 2003 г. № 131-ФЗ «Об общих принципах организации местного самоуправления в Российской Федерации», всего</t>
  </si>
  <si>
    <t>4.2.</t>
  </si>
  <si>
    <t>4.2.1.</t>
  </si>
  <si>
    <t>0102|0104|</t>
  </si>
  <si>
    <t>4.2.2.</t>
  </si>
  <si>
    <t>4.2.4.</t>
  </si>
  <si>
    <t>4.2.8.</t>
  </si>
  <si>
    <t>4.2.20.</t>
  </si>
  <si>
    <t>ст.17 ч.1 п. 8.2</t>
  </si>
  <si>
    <t>4.2.23.</t>
  </si>
  <si>
    <t>Расходные обязательства, возникшие в результате принятия нормативных правовых актов городского поселения, заключения договоров (соглашений) в рамках реализации органами местного самоуправления городского поселения права на решение вопросов, не отнесенных к вопросам местного значения городского поселения, всего</t>
  </si>
  <si>
    <t>4.3.</t>
  </si>
  <si>
    <t>0111|1003|</t>
  </si>
  <si>
    <t>4.3.3.</t>
  </si>
  <si>
    <t>4.3.3.1.</t>
  </si>
  <si>
    <t>4.3.4.</t>
  </si>
  <si>
    <t>4.3.4.1.</t>
  </si>
  <si>
    <t>ст. 14.1 ч.2</t>
  </si>
  <si>
    <t>Расходные обязательства, возникшие в результате принятия нормативных правовых актов городского поселения, заключения договоров (соглашений) в рамках реализации органами местного самоуправления городского поселения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</si>
  <si>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4.4.</t>
  </si>
  <si>
    <t>0104|0203|</t>
  </si>
  <si>
    <t>4.4.1.</t>
  </si>
  <si>
    <t>0203|</t>
  </si>
  <si>
    <t>4.4.1.3.</t>
  </si>
  <si>
    <t>Федеральный закон № 53-ФЗ О воинской обязанности и военной службе от 28.03.1998</t>
  </si>
  <si>
    <t>02.04.1998 - 01.01.2099</t>
  </si>
  <si>
    <t>Закон РМ № 15-З Об утверждении Методики распределения из республиканского бюджета Республики Мордовия субвенции на осуществление государственных полномочий по первичному воинскому учету на территориях, на которых отсутствуют военные комиссариаты, предоставляемой за счет субвенции республиканскому бюджету Республики Мордовия из федерального бюджета от 12.03.2010</t>
  </si>
  <si>
    <t>16.03.2010 - 01.01.2099</t>
  </si>
  <si>
    <t>4.4.2.</t>
  </si>
  <si>
    <t>4.4.2.39.</t>
  </si>
  <si>
    <t>ст.15.1 п.1</t>
  </si>
  <si>
    <t>Расходные обязательства, возникшие в результате принятия нормативных правовых актов городского поселения, заключения соглашений, предусматривающих предоставление межбюджетных трансфертов из бюджета городского поселения другим бюджетам бюджетной системы Российской Федерации, всего</t>
  </si>
  <si>
    <t>4.6.</t>
  </si>
  <si>
    <t>4.6.2.</t>
  </si>
  <si>
    <t>в бюджет муниципального района в случае заключения соглашения с органами местного самоуправления муниципального района, в состав которого входит городское поселение, о передаче им осуществления части своих полномочий по решению вопросов местного значения, всего</t>
  </si>
  <si>
    <t>4.6.2.1.</t>
  </si>
  <si>
    <t>иные межбюджетные трансферты на мероприятия в области коммунального хозяйства</t>
  </si>
  <si>
    <t>4.6.2.1.2.</t>
  </si>
  <si>
    <t>Условно утвержденные расходы на первый и второй годы планового периода в соответствии с решением о местном бюджете городского поселения</t>
  </si>
  <si>
    <t>4.7.</t>
  </si>
  <si>
    <t>Расходные обязательства, возникшие в результате принятия нормативных правовых актов сельского поселения, заключения договоров (соглашений), всего из них:</t>
  </si>
  <si>
    <t>5.</t>
  </si>
  <si>
    <t>0102|0104|0111|0113|0203|0309|0405|0406|0409|0501|0502|0503|0603|0801|0804|1001|1301|9999|</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</si>
  <si>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вопросов местного значения сельского поселения, всего</t>
  </si>
  <si>
    <t>5.1.</t>
  </si>
  <si>
    <t>0104|0113|0309|0406|0409|0501|0502|0503|0603|</t>
  </si>
  <si>
    <t>по перечню, предусмотренному частью  3 статьи  14 Федерального закона от 6 октября 2003 г. № 131-ФЗ «Об общих принципах организации местного самоуправления в Российской Федерации», всего</t>
  </si>
  <si>
    <t>5.1.1.</t>
  </si>
  <si>
    <t>владение, пользование и распоряжение имуществом, находящимся в муниципальной собственности сельского поселения</t>
  </si>
  <si>
    <t>5.1.1.3.</t>
  </si>
  <si>
    <t>организация благоустройства территории сельского поселения (за исключением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t>
  </si>
  <si>
    <t>5.1.1.11.</t>
  </si>
  <si>
    <t>в случаях закрепления законом субъекта Российской Федерации за сельскими поселениями вопросов местного значения  из числа вопросов местного значения городского поселения, предусмотренных частью 1 статьи 14 Федерального закона от 6 октября 2003 г. № 131-ФЗ «Об общих принципах организации местного самоуправления в Российской Федерации», всего</t>
  </si>
  <si>
    <t>5.1.2.</t>
  </si>
  <si>
    <t>5.1.2.12.</t>
  </si>
  <si>
    <t>ст.14 ч.3</t>
  </si>
  <si>
    <t>Закон РМ № 83-З
 О закреплении отдельных вопросов местного значения за сельскими поселениями в Республике Мордовия
 от 12.11.2014</t>
  </si>
  <si>
    <t>создание условий для массового отдыха жителей сельского поселения и организация обустройства мест массового отдыха населения, включая обеспечение свободного доступа граждан к водным объектам общего пользования и их береговым полосам</t>
  </si>
  <si>
    <t>утверждение генеральных планов сельского поселения, правил землепользования и застройки, утверждение подготовленной на основе генеральных планов сельского поселения документации по планировке территории,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сельского поселения, утверждение местных нормативов градостроительного проектирования сельских поселений, резервирование земель и изъятие земельных участков в границах сельского поселения для муниципальных нужд, осуществление муниципального земельного контроля в границах сельского поселения,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t>
  </si>
  <si>
    <t>в случаях заключения соглашения с органами местного самоуправления муниципального района о передаче сельскому поселению осуществления части своих полномочий по решению вопросов местного значения муниципального района, всего</t>
  </si>
  <si>
    <t>5.1.3.</t>
  </si>
  <si>
    <t>ст.15 ч.1 п.4</t>
  </si>
  <si>
    <t>5.1.3.3.</t>
  </si>
  <si>
    <t>5.1.3.22.</t>
  </si>
  <si>
    <t>ст.15 ч.1 п.14</t>
  </si>
  <si>
    <t>5.1.3.31.</t>
  </si>
  <si>
    <t>ст.15 ч.1 п. 19.3</t>
  </si>
  <si>
    <t>5.1.3.35.</t>
  </si>
  <si>
    <t>ст.15 ч.1 п.24</t>
  </si>
  <si>
    <t>5.1.3.44.</t>
  </si>
  <si>
    <t>ст.15 ч.1 п.28</t>
  </si>
  <si>
    <t>5.1.3.65.</t>
  </si>
  <si>
    <t>ст.14 ч.4</t>
  </si>
  <si>
    <t>5.1.3.68.</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</si>
  <si>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полномочий органов местного самоуправления сельского поселения по решению вопросов местного значения сельского поселения по перечню, предусмотренному частью 1 статьи 17 Федерального закона от 6 октября 2003 г. № 131-ФЗ «Об общих принципах организации местного самоуправления в Российской Федерации», всего</t>
  </si>
  <si>
    <t>5.2.</t>
  </si>
  <si>
    <t>5.2.1.</t>
  </si>
  <si>
    <t>5.2.2.</t>
  </si>
  <si>
    <t>5.2.4.</t>
  </si>
  <si>
    <t>5.2.8.</t>
  </si>
  <si>
    <t>5.2.23.</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</si>
  <si>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органами местного самоуправления сельского поселения права на решение вопросов, не отнесенных к вопросам местного значения сельского поселения, всего</t>
  </si>
  <si>
    <t>5.3.</t>
  </si>
  <si>
    <t>5.3.4.</t>
  </si>
  <si>
    <t>5.3.4.1.</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</si>
  <si>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органами местного самоуправления сельского поселения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</si>
  <si>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5.4.</t>
  </si>
  <si>
    <t>5.4.1.</t>
  </si>
  <si>
    <t>5.4.1.3.</t>
  </si>
  <si>
    <t>5.4.2.</t>
  </si>
  <si>
    <t>5.4.2.39.</t>
  </si>
  <si>
    <t>Расходные обязательства, возникшие в результате принятия нормативных правовых актов сельского поселения, заключения соглашений, предусматривающих предоставление межбюджетных трансфертов из бюджета сельского поселения другим бюджетам бюджетной системы Российской Федерации, всего</t>
  </si>
  <si>
    <t>5.6.</t>
  </si>
  <si>
    <t>5.6.2.</t>
  </si>
  <si>
    <t>бюджету муниципального района в случае заключения соглашения с органами местного самоуправления муниципального района, в состав которого входит сельское поселение, о передаче им осуществления части своих полномочий по решению вопросов местного значения, всего</t>
  </si>
  <si>
    <t>5.6.2.1.</t>
  </si>
  <si>
    <t>Иные межбюджетные на составление и рассмотрение проекта бюджета сельского поселения, утверждение и исполнение бюджета сельского поселения, осуществление контроля за его исполнением, составление и утверждение отчета об исполнении бюджета сельского поселения</t>
  </si>
  <si>
    <t>5.6.2.1.1.</t>
  </si>
  <si>
    <t>Условно утвержденные расходы на первый и второй годы планового периода в соответствии с решением о местном бюджете сельского поселения</t>
  </si>
  <si>
    <t>5.7.</t>
  </si>
  <si>
    <t>0113|0801</t>
  </si>
  <si>
    <t>Нормативно правовые акты, договоры, соглашения Российской Федерации</t>
  </si>
  <si>
    <t>Нормативные правовые акты, договоры, соглашения субъекта Российской Федерации</t>
  </si>
  <si>
    <t>Нормативные правовые акты, договоры, соглашения муниципальных образований</t>
  </si>
  <si>
    <t>Федеральный закон № 143-ФЗ Об актах гражданского состояния от 15.11.1997 Постановление Правительства РФ № 275 Об утверждении Правил формирования и предоставления из федерального бюджета единой субвенции бюджетам субъектов Российской Федерации от 27.03.2013</t>
  </si>
  <si>
    <t xml:space="preserve">ст.4 п.1 абз.4                                                                                                                                                                   </t>
  </si>
  <si>
    <t>Нормативное правовое регулирование, определяющее финансовое обеспечение и порядок расходования средств</t>
  </si>
  <si>
    <t>Примечание</t>
  </si>
  <si>
    <t>Решение Совета депутатов Чамзинского муниципального района от 30 декабря 2013 г. N 150 "О создании дорожного фонда Чамзинского муниципального района Республики Мордовия"</t>
  </si>
  <si>
    <t>Постановление Администрации Чамзинского муниципального района от 17 ноября 2016 г. N 1033, Постановление Администрации Чамзинского муниципального района от 12 апреля 2016 г. N 263 "Об утверждении Порядка осуществления муниципального дорожного контроля за обеспечением сохранности автомобильных дорог местного значения в границах населенных пунктов сельских поселений Чамзинского муниципального района", "Об утверждении Положения об организации транспортного обслуживания населения пассажирским автомобильным транспортом на территории Чамзинского муниципального района"</t>
  </si>
  <si>
    <t>Постановление Администрации Чамзинского муниципального района от 22 марта 2016 г. N 192 "Об утверждении Положения об организации и ведении гражданской обороны в Чамзинском муниципальном районе"</t>
  </si>
  <si>
    <t>Постановление Чамзинского муниципального района от 13.02.2013г. №110 "Об утверждении порядка определения оюъема и предоставления субсидий социально ориентированным некомерческим организациям"</t>
  </si>
  <si>
    <t>Постановление Администрации Чамзинского муниципального района Республики Мордовия от 30 сентября 2015 г. N 877
"О порядке формирования муниципального задания на оказание муниципальных услуг (выполнение работ) в отношении муниципальных учреждений и финансового обеспечения выполнения муниципального задания"</t>
  </si>
  <si>
    <t>Устав Чамзинского муниципального района, утвержденный решением Совета депутатов Чамзинского муниципального района от 31.12.2005г. №133</t>
  </si>
  <si>
    <t>Решение Совета депутатов Чамзинского муниципального района Республики Мордовия от 25 апреля 2016 г. N 302 "О бюджетном процессе в Чамзинском муниципальном районе Республики Мордовия"</t>
  </si>
  <si>
    <t>Решение Совета депутатов Чамзинского муниципального района Республики Мордовия от 20 февраля 2015 г. N 230 "О порядке установления и выплаты пенсии за выслугу лет лицам, замещавшим муниципальные должности и должности муниципальной службы в органах местного самоуправления Чамзинского муниципального района"</t>
  </si>
  <si>
    <t>Решение Совета депутатов Чамзинского муниципального района от 23 декабря 2014 г. N 218 "Об утверждении Порядка заключения соглашений между органами местного самоуправления Чамзинского муниципального района и органами местного самоуправления поселений Чамзинского муниципального района о передаче осуществления части полномочий по решению вопросов местного значения"</t>
  </si>
  <si>
    <t>Постановление Администрации Чамзинского мунципального района от 13.02.2013 года №110 "Об утверждении Порядка определения объема и предоставления субсидий социально ориентированным некоммерческим организациям"</t>
  </si>
  <si>
    <t>п.11 ч.1 ст.3</t>
  </si>
  <si>
    <t>п.16 ч.1 ст.3</t>
  </si>
  <si>
    <t>п.19 ч.1 ст.3</t>
  </si>
  <si>
    <t>п.20 ч.1 ст.3</t>
  </si>
  <si>
    <t>Постановление Чамзинского муниципального района №213 от 28.03.2016 г. "Об утверждении устава муниципального казенного учреждения "Служба хозяйственного обеспечения деятельности органив местного самоуправления и муниципальных учреждений"</t>
  </si>
  <si>
    <t>Постановление Администрации Чамзинского муниципального района Республики Мордовия от 20.03.2009 года №160 О создании муниципального учреждения "Центр бухгалтерского обслуживания учреждений образования, культуры и спорта"</t>
  </si>
  <si>
    <t>п.28 ч.1 ст.3</t>
  </si>
  <si>
    <t>Решение Совета депутатов Чамзинского муниципального района от 08.06.2011 года №235 "Об утверждении Положения о Финансовом управлении администрации Чамзинского муниципального района Республики Мордовия в новой редакции"</t>
  </si>
  <si>
    <t>СВОД РЕЕСТРОВ РАСХОДНЫХ ОБЯЗАТЕЛЬСТВ МУНИЦИПАЛЬНЫХ ОБРАЗОВАНИЙ,
ВХОДЯЩИХ В СОСТАВ ЧАМЗИНСКОГО МУНИЦИПАЛЬНОГО РАЙОНА РЕСПУБЛИКИ МОРДОВИЯ</t>
  </si>
  <si>
    <t>плановый период 2021 г.</t>
  </si>
  <si>
    <t>создание муниципальных учреждений, осуществление финансового обеспечения деятельности муниципальных казенных учреждений и финансового обеспечения выполнения муниципального задания бюджетными и автономными муниципальными учреждениями, а также осуществление закупок товаров, работ, услуг для обеспечения муниципальных нужд</t>
  </si>
  <si>
    <t xml:space="preserve">Начальник финансового управления администрации                                    Чамзинского муниципального района </t>
  </si>
  <si>
    <t>(подпись)</t>
  </si>
  <si>
    <t>(расшифровка подписи)</t>
  </si>
  <si>
    <t>Ю.А.Вяткина</t>
  </si>
  <si>
    <t>Исполнитель:</t>
  </si>
  <si>
    <t>Заведующий бюджетным отделом</t>
  </si>
  <si>
    <t>И.А.Иошина</t>
  </si>
  <si>
    <t>Решение Совета депутатов Чамзинского муниципального района от 1 марта 2017 г. N52, Решение Совета депутатов Чамзинского муниципального района от 15 июля 2010 г. N183
"Об утверждении Положения "О приватизации муниципального имущества Чамзинского муниципального района Республики Мордовия"</t>
  </si>
  <si>
    <t>Федеральный закон №257-ФЗ Об автомобильных дорогах и о дорожной деятельности в Российской Федерации и о внесении изменений в отдельные законодательные акты Российской Федерации от 08.11.2007г.</t>
  </si>
  <si>
    <t>0113| 0801|</t>
  </si>
  <si>
    <t>Постановление Администрации Чамзинского муниципального района Республики Мордовия от 30 сентября 2015 г. N 877 "О порядке формирования муниципального задания на оказание муниципальных услуг (выполнение работ) в отношении муниципальных учреждений и финансового обеспечения выполнения муниципального задания"</t>
  </si>
  <si>
    <t xml:space="preserve">Постановление администрации Чамзинского муниципального района №37 от 19.01.2017 года "Об утверждении муниципальной программы "Развитие образование в Чамзинском муниципальном районе" на 2016-2025 годы </t>
  </si>
  <si>
    <t>Постановление Администрации Чамзинского муниципального района от 17 марта 2020 г. N159 "Об утверждении муниципальной программы "Укрепление общественного порядка и обеспечение общественной безопасности в Чамзинском муниципальном районе"</t>
  </si>
  <si>
    <t>Постановление администрации Чамзинского муниципального района от 11.11.2015 года №1033 "Об утверждении малого и среднего предпринимательства Чамзинского муниципального района"</t>
  </si>
  <si>
    <t>Постановление администрации Чамзинского муниципального района от 31.08.2015 года №746 "Об утверждении муниципальной программы "Модернизация и реформирование ЖКХ"</t>
  </si>
  <si>
    <t>Постановление администрации Чамзинского муниципального района РМ от 31.08.2015 г. №741 "Об утверждении муниципальной программы "Обеспечение доступным и комфортным жильем и коммунальными услугами граждан Российской Федерации"</t>
  </si>
  <si>
    <t>0106|0502|</t>
  </si>
  <si>
    <t>Постановление Администрации Чамзинского мунципального района от 23.12.2014 года №1003 "Об утверждении муниципальной программы повышения эффективности управления муниципальными финасами в Чамзинском муниципальном районе РМ"</t>
  </si>
  <si>
    <t>Решение Совета депутатов Чамзинского муниципального района от 08.06.2011 года №235 "Об утверждении Положения о Финансовом управлении администрации Чамзинского муниципального района Республики Мордовия"</t>
  </si>
  <si>
    <t>Постановление Администрации Чамзинского мунципального района от 31.08.2015 года №747 "Об утверждении муниципальной программы энергетической эффективности в Чамзинском муниципальном районе РМ"</t>
  </si>
  <si>
    <t>0502| 0801|</t>
  </si>
  <si>
    <t>Выплаты лицам, удостоенным звания «Почетный гражданин»</t>
  </si>
  <si>
    <t>1.3.3.5.</t>
  </si>
  <si>
    <t>Федеральный закон № 131-ФЗ "Об общих принципах организации местного самоуправления в Российской Федерации" от 06.10.2003</t>
  </si>
  <si>
    <t>Постановление администрации Чамзинского муниципального района от 15.11.2019 года №852 "Об утверждении муниципальной программы "Цифровая трансформация Чамзинского муниципального района Республики Мордовия"</t>
  </si>
  <si>
    <t>на организацию и обеспечение отдыха и оздоровления детей (за исключением организации отдыха детей в каникулярное время), осуществление мероприятий по обеспечению безопасности жизни и здоровья детей в период их пребывания в организациях отдыха детей и их оздоровления, осуществление в пределах своих полномочий регионального государственного контроля за достоверностью, актуальностью и полнотой сведений об организациях отдыха детей и их оздоровления, содержащихся в реестре организаций отдыха детей и их оздоровления, осуществление иных полномочий, предусмотренных Федеральным законом от 24 июля 1998 г. № 124-ФЗ «Об основных гарантиях прав ребенка в Российской Федерации»</t>
  </si>
  <si>
    <t>1.4.2.41.</t>
  </si>
  <si>
    <t>Постановление Правительства РМ № 63 "Об утверждении Порядка предоставления из республиканского бюджета Республики Мордовия субвенций местным бюджетам на осуществление государственных полномочий Республики Мордовия по финансовому обеспечению отдыха и оздоровления детей в Республике Мордовия в каникулярное время" от 03.02.2020</t>
  </si>
  <si>
    <t>Закон РМ № 79-З "О наделении органов местного самоуправления государственными полномочиями Республики Мордовия по обеспечению отдыха и оздоровления детей в каникулярное время" от 02.12.2019</t>
  </si>
  <si>
    <t>на осуществление полномочий по предметам ведения Российской Федерации, а также совместного ведения по решению вопросов, не указанных в пункте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если возможность осуществления расходов субъекта Российской Федерации на реализацию этих полномочий предусмотрена федеральными законами</t>
  </si>
  <si>
    <t>1.4.2.97.</t>
  </si>
  <si>
    <t>Решение Совета депутатов Чамзинского муниципального района от 23.12.2016 года  №29 «О Порядке предоставления дотаций на выравнивание бюджетной обеспеченности поселений из бюджета Чамзинского муниципального района Республики Мордовия»</t>
  </si>
  <si>
    <t>по предоставлению субсидий из местных бюджетов, всего</t>
  </si>
  <si>
    <t>1.6.2.</t>
  </si>
  <si>
    <t>1403|</t>
  </si>
  <si>
    <t>бюджетам муниципальных образований, всего</t>
  </si>
  <si>
    <t>1.6.2.2</t>
  </si>
  <si>
    <t>Решение Совета депутатов Чамзинского муниципального района от 26 февраля 2020 г. N 248 "Об утверждении Порядка и случеев предоставления бюджетам поселений Чамзинского муниципального района Республики Мордовия субсидий на софинансирование расходных обязательств по финансовому обеспечению деятельности органов местного самоуправления и муниципальных учреждений"</t>
  </si>
  <si>
    <t>0104|0113|0409|0502|0503|0603|1403|</t>
  </si>
  <si>
    <t>иные межбюджетные трансферты на осуществление полномочий по осуществлению в пределах, установленных водным законодательством Российской Федерации, полномочий собственника водных объектов, информирование населения об ограничениях их использования</t>
  </si>
  <si>
    <t>1.6.4.1.4.</t>
  </si>
  <si>
    <t>иные межбюджетные трансферты на осуществление полномочий по утверждению генеральных планов поселения, правил землепользования и застройки, утверждение подготовленной на основе генеральных планов поселения документации по планировке территории,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поселения, утверждение местных нормативов градостроительного проектирования поселений, резервирование земель и изъятие земельных участков в границах поселения для муниципальных нужд, осуществление муниципального земельного контроля в границах поселения,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 направление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(или) недопустимости размещения объекта индивидуального жилищного строительства или садового дома на земельном участке,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 расположенных на территориях поселений, принятие в соответствии с гражданским законодательством Российской Федерации решения о сносе самовольной постройки, решения о сносе самовольной постройки или ее приведении в соответствие с предельными параметрами разрешенного строительства, реконструкции объектов капитального строительства, установленными правилами землепользования и застройки, документацией по планировке территории, или обязательными требованиями к параметрам объектов капитального строительства, установленными федеральными законами, решения об изъятии земельного участка, не используемого по целевому назначению или используемого с нарушением законодательства Российской Федерации, осуществление сноса самовольной постройки или ее приведения в соответствие с установленными требованиями в случаях, предусмотренных Градостроительным кодексом Российской Федерации</t>
  </si>
  <si>
    <t>1.6.4.1.7.</t>
  </si>
  <si>
    <t>иные межбюджетные на мероприятия по комплексному обустройству населенных пунктов, расположенных в сельской местности, объектами социальной и инженерной инфраструктуры</t>
  </si>
  <si>
    <t>1.6.4.1.12.</t>
  </si>
  <si>
    <t>иные межбюджетные трансферты на осуществление полномочий по созданию условий для массового отдыха жителей поселения и организации обустройства мест массового отдыха населения, включая обеспечение свободного доступа граждан к водным объектам общего пользования и их береговым полосам</t>
  </si>
  <si>
    <t>1.6.4.1.21.</t>
  </si>
  <si>
    <t>0104</t>
  </si>
  <si>
    <t>иные межбюджетные трансферты на осуществление полномочий по участию в организации деятельности по накоплению (в том числе раздельному накоплению) и транспортированию твердых коммунальных отходов</t>
  </si>
  <si>
    <t>1.6.4.1.22.</t>
  </si>
  <si>
    <t>0603</t>
  </si>
  <si>
    <t>иные межбюджетные трансферты на осуществление полномочий по осуществлению мероприятий по обеспечению безопасности людей на водных объектах, охране их жизни и здоровья</t>
  </si>
  <si>
    <t>1.6.4.1.23.</t>
  </si>
  <si>
    <t>Иные межбюджетные трансферты, выплачиваемые в зависимости от выполнения социально-экономических показателей</t>
  </si>
  <si>
    <t>1.6.4.1.26.</t>
  </si>
  <si>
    <t>1403</t>
  </si>
  <si>
    <t>иные межбюджетные трансферты на выполнение кадастровых работ</t>
  </si>
  <si>
    <t>1.6.4.1.27.</t>
  </si>
  <si>
    <t>0113</t>
  </si>
  <si>
    <t>отчетный
 2019 г.</t>
  </si>
  <si>
    <t>текущий
2020 г.</t>
  </si>
  <si>
    <t>плановый период 2022 г.</t>
  </si>
  <si>
    <t>0113|0406|</t>
  </si>
  <si>
    <t>0113|0503|0603|</t>
  </si>
  <si>
    <t>5.1.2.19.</t>
  </si>
  <si>
    <t>0309|0503|</t>
  </si>
  <si>
    <t>5.1.3.1.</t>
  </si>
  <si>
    <t>5.1.3.51.</t>
  </si>
  <si>
    <t>организация в границах сельского поселения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t>
  </si>
  <si>
    <t xml:space="preserve">Федеральный закон № 131-ФЗ "Об общих принципах организации местного самоуправления в Российской Федерации" от 06.10.2003 </t>
  </si>
  <si>
    <t>(ст.14 ч.4 )</t>
  </si>
  <si>
    <t>(ст.15 ч.4 )</t>
  </si>
  <si>
    <t>0104|0113|0409|0502|0503|0603|</t>
  </si>
  <si>
    <t>0102|0104|0113|1001|1301|</t>
  </si>
  <si>
    <t>0102|0104|0113|0503|1001|1301|</t>
  </si>
  <si>
    <t>4.1.1.16.</t>
  </si>
  <si>
    <t>обеспечение первичных мер пожарной безопасности в границах населенных пунктов городского поселения</t>
  </si>
  <si>
    <t xml:space="preserve"> (ст.14 п.9 ч.1 )</t>
  </si>
  <si>
    <t xml:space="preserve">Федеральный закон № 69-ФЗ "О газоснабжении в Российской Федерации" от 31.03.1999 </t>
  </si>
  <si>
    <t>(ст.19 )</t>
  </si>
  <si>
    <t>31.03.1999 - 01.01.2099</t>
  </si>
  <si>
    <t>0310|</t>
  </si>
  <si>
    <t>Дата подписания: 29.05.2020 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</si>
</sst>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7" x14ac:knownFonts="1">
    <font>
      <sz val="10"/>
      <color rgb="FF000000"/>
      <name val="Times New Roman"/>
    </font>
    <font>
      <b/>
      <sz val="9"/>
      <color rgb="FF000000"/>
      <name val="Trebuchet MS"/>
    </font>
    <font>
      <sz val="9"/>
      <color rgb="FF000000"/>
      <name val="Trebuchet MS"/>
    </font>
    <font>
      <sz val="9"/>
      <color rgb="FF000000"/>
      <name val="Times New Roman"/>
    </font>
    <font>
      <sz val="9"/>
      <color rgb="FF000000"/>
      <name val="Times New Roman"/>
      <family val="1"/>
      <charset val="204"/>
    </font>
    <font>
      <sz val="10"/>
      <color rgb="FF000000"/>
      <name val="Times New Roman"/>
      <family val="1"/>
      <charset val="204"/>
    </font>
    <font>
      <sz val="8"/>
      <color rgb="FF000000"/>
      <name val="Times New Roman"/>
      <family val="1"/>
      <charset val="204"/>
    </font>
  </fonts>
  <fills count="2">
    <fill>
      <patternFill patternType="none"/>
    </fill>
    <fill>
      <patternFill patternType="gray125"/>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right/>
      <top/>
      <bottom style="thin">
        <color indexed="64"/>
      </bottom>
      <diagonal/>
    </border>
    <border>
      <left/>
      <right/>
      <top style="thin">
        <color indexed="64"/>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indexed="64"/>
      </bottom>
      <diagonal/>
    </border>
  </borders>
  <cellStyleXfs count="1">
    <xf numFmtId="0" fontId="0" fillId="0" borderId="0">
      <alignment vertical="top" wrapText="1"/>
    </xf>
  </cellStyleXfs>
  <cellXfs count="65">
    <xf numFmtId="0" fontId="0" fillId="0" borderId="0" xfId="0" applyFont="1" applyFill="1" applyAlignment="1">
      <alignment vertical="top" wrapText="1"/>
    </xf>
    <xf numFmtId="164" fontId="3" fillId="0" borderId="1" xfId="0" applyNumberFormat="1" applyFont="1" applyFill="1" applyBorder="1" applyAlignment="1">
      <alignment horizontal="center" vertical="top"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top" wrapText="1"/>
    </xf>
    <xf numFmtId="0" fontId="3" fillId="0" borderId="1" xfId="0" applyFont="1" applyFill="1" applyBorder="1" applyAlignment="1">
      <alignment horizontal="center" vertical="center" wrapText="1"/>
    </xf>
    <xf numFmtId="164" fontId="0" fillId="0" borderId="0" xfId="0" applyNumberFormat="1" applyFont="1" applyFill="1" applyAlignment="1">
      <alignment vertical="top" wrapText="1"/>
    </xf>
    <xf numFmtId="0" fontId="3" fillId="0" borderId="1" xfId="0" applyFont="1" applyFill="1" applyBorder="1" applyAlignment="1">
      <alignment horizontal="left" vertical="top" wrapText="1"/>
    </xf>
    <xf numFmtId="0" fontId="3" fillId="0" borderId="1" xfId="0" applyFont="1" applyFill="1" applyBorder="1" applyAlignment="1">
      <alignment horizontal="center" vertical="top" wrapText="1"/>
    </xf>
    <xf numFmtId="0" fontId="3" fillId="0" borderId="2" xfId="0" applyFont="1" applyFill="1" applyBorder="1" applyAlignment="1">
      <alignment horizontal="center" vertical="top" wrapText="1"/>
    </xf>
    <xf numFmtId="0" fontId="0" fillId="0" borderId="5" xfId="0" applyFont="1" applyFill="1" applyBorder="1" applyAlignment="1">
      <alignment vertical="top" wrapText="1"/>
    </xf>
    <xf numFmtId="164" fontId="4" fillId="0" borderId="5" xfId="0" applyNumberFormat="1" applyFont="1" applyFill="1" applyBorder="1" applyAlignment="1">
      <alignment horizontal="center" vertical="top" wrapText="1"/>
    </xf>
    <xf numFmtId="0" fontId="4" fillId="0" borderId="5" xfId="0" applyFont="1" applyFill="1" applyBorder="1" applyAlignment="1">
      <alignment vertical="top" wrapText="1"/>
    </xf>
    <xf numFmtId="0" fontId="3" fillId="0" borderId="1" xfId="0" applyFont="1" applyFill="1" applyBorder="1" applyAlignment="1">
      <alignment horizontal="left" vertical="top" wrapText="1"/>
    </xf>
    <xf numFmtId="0" fontId="3" fillId="0" borderId="1" xfId="0" applyFont="1" applyFill="1" applyBorder="1" applyAlignment="1">
      <alignment horizontal="center" vertical="top" wrapText="1"/>
    </xf>
    <xf numFmtId="164" fontId="3" fillId="0" borderId="5" xfId="0" applyNumberFormat="1" applyFont="1" applyFill="1" applyBorder="1" applyAlignment="1">
      <alignment horizontal="center" vertical="top" wrapText="1"/>
    </xf>
    <xf numFmtId="0" fontId="3" fillId="0" borderId="1" xfId="0" applyFont="1" applyFill="1" applyBorder="1" applyAlignment="1">
      <alignment horizontal="center" vertical="center" wrapText="1"/>
    </xf>
    <xf numFmtId="0" fontId="4" fillId="0" borderId="5" xfId="0" applyFont="1" applyFill="1" applyBorder="1" applyAlignment="1">
      <alignment horizontal="center" vertical="top" wrapText="1"/>
    </xf>
    <xf numFmtId="165" fontId="4" fillId="0" borderId="5" xfId="0" applyNumberFormat="1" applyFont="1" applyFill="1" applyBorder="1" applyAlignment="1">
      <alignment horizontal="center" vertical="top" wrapText="1"/>
    </xf>
    <xf numFmtId="0" fontId="4" fillId="0" borderId="2" xfId="0" applyFont="1" applyFill="1" applyBorder="1" applyAlignment="1">
      <alignment horizontal="center" vertical="top" wrapText="1"/>
    </xf>
    <xf numFmtId="0" fontId="5" fillId="0" borderId="0" xfId="0" applyFont="1" applyFill="1" applyAlignment="1">
      <alignment vertical="top" wrapText="1"/>
    </xf>
    <xf numFmtId="0" fontId="3" fillId="0" borderId="1" xfId="0" applyFont="1" applyFill="1" applyBorder="1" applyAlignment="1">
      <alignment horizontal="left" vertical="top" wrapText="1"/>
    </xf>
    <xf numFmtId="0" fontId="3" fillId="0" borderId="1" xfId="0" applyFont="1" applyFill="1" applyBorder="1" applyAlignment="1">
      <alignment horizontal="center" vertical="top" wrapText="1"/>
    </xf>
    <xf numFmtId="0" fontId="3" fillId="0" borderId="1" xfId="0" applyFont="1" applyBorder="1" applyAlignment="1">
      <alignment horizontal="left" vertical="top" wrapText="1"/>
    </xf>
    <xf numFmtId="0" fontId="3" fillId="0" borderId="1" xfId="0" applyFont="1" applyBorder="1" applyAlignment="1">
      <alignment horizontal="center" vertical="top" wrapText="1"/>
    </xf>
    <xf numFmtId="164" fontId="3" fillId="0" borderId="1" xfId="0" applyNumberFormat="1" applyFont="1" applyBorder="1" applyAlignment="1">
      <alignment horizontal="center" vertical="top" wrapText="1"/>
    </xf>
    <xf numFmtId="0" fontId="4" fillId="0" borderId="1" xfId="0" applyFont="1" applyBorder="1" applyAlignment="1">
      <alignment horizontal="center" vertical="top" wrapText="1"/>
    </xf>
    <xf numFmtId="0" fontId="4" fillId="0" borderId="1" xfId="0" applyFont="1" applyBorder="1" applyAlignment="1">
      <alignment horizontal="left" vertical="top" wrapText="1"/>
    </xf>
    <xf numFmtId="0" fontId="3" fillId="0" borderId="6" xfId="0" applyFont="1" applyBorder="1" applyAlignment="1">
      <alignment horizontal="left" vertical="top" wrapText="1"/>
    </xf>
    <xf numFmtId="0" fontId="3" fillId="0" borderId="6" xfId="0" applyFont="1" applyBorder="1" applyAlignment="1">
      <alignment horizontal="center" vertical="top" wrapText="1"/>
    </xf>
    <xf numFmtId="164" fontId="3" fillId="0" borderId="6" xfId="0" applyNumberFormat="1" applyFont="1" applyBorder="1" applyAlignment="1">
      <alignment horizontal="center" vertical="top" wrapText="1"/>
    </xf>
    <xf numFmtId="0" fontId="4" fillId="0" borderId="5" xfId="0" applyFont="1" applyBorder="1" applyAlignment="1">
      <alignment horizontal="left" vertical="top" wrapText="1"/>
    </xf>
    <xf numFmtId="0" fontId="4" fillId="0" borderId="5" xfId="0" applyFont="1" applyBorder="1" applyAlignment="1">
      <alignment horizontal="center" vertical="top" wrapText="1"/>
    </xf>
    <xf numFmtId="0" fontId="3" fillId="0" borderId="5" xfId="0" applyFont="1" applyBorder="1" applyAlignment="1">
      <alignment horizontal="center" vertical="top" wrapText="1"/>
    </xf>
    <xf numFmtId="0" fontId="4" fillId="0" borderId="9" xfId="0" applyFont="1" applyBorder="1" applyAlignment="1">
      <alignment horizontal="center" vertical="top" wrapText="1"/>
    </xf>
    <xf numFmtId="164" fontId="3" fillId="0" borderId="5" xfId="0" applyNumberFormat="1" applyFont="1" applyBorder="1" applyAlignment="1">
      <alignment horizontal="center" vertical="top" wrapText="1"/>
    </xf>
    <xf numFmtId="0" fontId="3" fillId="0" borderId="9" xfId="0" applyFont="1" applyBorder="1" applyAlignment="1">
      <alignment horizontal="left" vertical="top" wrapText="1"/>
    </xf>
    <xf numFmtId="0" fontId="3" fillId="0" borderId="9" xfId="0" applyFont="1" applyBorder="1" applyAlignment="1">
      <alignment horizontal="center" vertical="top" wrapText="1"/>
    </xf>
    <xf numFmtId="164" fontId="3" fillId="0" borderId="9" xfId="0" applyNumberFormat="1" applyFont="1" applyBorder="1" applyAlignment="1">
      <alignment horizontal="center" vertical="top" wrapText="1"/>
    </xf>
    <xf numFmtId="0" fontId="4" fillId="0" borderId="6" xfId="0" applyFont="1" applyBorder="1" applyAlignment="1">
      <alignment horizontal="left" vertical="top" wrapText="1"/>
    </xf>
    <xf numFmtId="49" fontId="4" fillId="0" borderId="6" xfId="0" applyNumberFormat="1" applyFont="1" applyBorder="1" applyAlignment="1">
      <alignment horizontal="center" vertical="top" wrapText="1"/>
    </xf>
    <xf numFmtId="0" fontId="3" fillId="0" borderId="10" xfId="0" applyFont="1" applyBorder="1" applyAlignment="1">
      <alignment horizontal="left" vertical="top" wrapText="1"/>
    </xf>
    <xf numFmtId="0" fontId="3" fillId="0" borderId="10" xfId="0" applyFont="1" applyBorder="1" applyAlignment="1">
      <alignment horizontal="center" vertical="top" wrapText="1"/>
    </xf>
    <xf numFmtId="164" fontId="3" fillId="0" borderId="10" xfId="0" applyNumberFormat="1" applyFont="1" applyBorder="1" applyAlignment="1">
      <alignment horizontal="center" vertical="top" wrapText="1"/>
    </xf>
    <xf numFmtId="0" fontId="3" fillId="0" borderId="1" xfId="0" applyFont="1" applyBorder="1" applyAlignment="1">
      <alignment horizontal="left" vertical="top" wrapText="1"/>
    </xf>
    <xf numFmtId="0" fontId="3" fillId="0" borderId="1" xfId="0" applyFont="1" applyBorder="1" applyAlignment="1">
      <alignment horizontal="center" vertical="top" wrapText="1"/>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3" fillId="0" borderId="1" xfId="0" applyFont="1" applyFill="1" applyBorder="1" applyAlignment="1">
      <alignment horizontal="left" vertical="top" wrapText="1"/>
    </xf>
    <xf numFmtId="0" fontId="3" fillId="0" borderId="1" xfId="0" applyFont="1" applyFill="1" applyBorder="1" applyAlignment="1">
      <alignment horizontal="center" vertical="top" wrapText="1"/>
    </xf>
    <xf numFmtId="0" fontId="4" fillId="0" borderId="1" xfId="0" applyFont="1" applyFill="1" applyBorder="1" applyAlignment="1">
      <alignment horizontal="left" vertical="top" wrapText="1"/>
    </xf>
    <xf numFmtId="0" fontId="6" fillId="0" borderId="8" xfId="0" applyFont="1" applyFill="1" applyBorder="1" applyAlignment="1">
      <alignment horizontal="center" vertical="top" wrapText="1"/>
    </xf>
    <xf numFmtId="0" fontId="5" fillId="0" borderId="0" xfId="0" applyFont="1" applyFill="1" applyAlignment="1">
      <alignment horizontal="left" vertical="top" wrapText="1"/>
    </xf>
    <xf numFmtId="0" fontId="0" fillId="0" borderId="7" xfId="0" applyFont="1" applyFill="1" applyBorder="1" applyAlignment="1">
      <alignment horizontal="center" vertical="top" wrapText="1"/>
    </xf>
    <xf numFmtId="0" fontId="5" fillId="0" borderId="7" xfId="0" applyFont="1" applyFill="1" applyBorder="1" applyAlignment="1">
      <alignment horizontal="center" wrapText="1"/>
    </xf>
    <xf numFmtId="0" fontId="0" fillId="0" borderId="7" xfId="0" applyFont="1" applyFill="1" applyBorder="1" applyAlignment="1">
      <alignment horizontal="center" wrapText="1"/>
    </xf>
    <xf numFmtId="0" fontId="0" fillId="0" borderId="0" xfId="0" applyFont="1" applyFill="1" applyAlignment="1">
      <alignment horizontal="left" vertical="top" wrapText="1"/>
    </xf>
    <xf numFmtId="0" fontId="4" fillId="0" borderId="6" xfId="0" applyFont="1" applyFill="1" applyBorder="1" applyAlignment="1">
      <alignment horizontal="left" vertical="top" wrapText="1"/>
    </xf>
    <xf numFmtId="0" fontId="4" fillId="0" borderId="9" xfId="0" applyFont="1" applyFill="1" applyBorder="1" applyAlignment="1">
      <alignment horizontal="left" vertical="top" wrapText="1"/>
    </xf>
    <xf numFmtId="0" fontId="4" fillId="0" borderId="1" xfId="0" applyFont="1" applyFill="1" applyBorder="1" applyAlignment="1">
      <alignment horizontal="center" vertical="top" wrapText="1"/>
    </xf>
    <xf numFmtId="0" fontId="4" fillId="0" borderId="1" xfId="0" applyFont="1" applyFill="1" applyBorder="1" applyAlignment="1">
      <alignment horizontal="center" vertical="top" wrapText="1"/>
    </xf>
    <xf numFmtId="0" fontId="3" fillId="0" borderId="9" xfId="0" applyFont="1" applyFill="1" applyBorder="1" applyAlignment="1">
      <alignment horizontal="left" vertical="top"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DA0E07-A372-42CF-8621-7AB27BF71546}">
  <dimension ref="A1:T256"/>
  <sheetViews>
    <sheetView tabSelected="1" view="pageBreakPreview" zoomScale="87" zoomScaleNormal="66" zoomScaleSheetLayoutView="87" workbookViewId="0">
      <pane ySplit="9" topLeftCell="A250" activePane="bottomLeft" state="frozen"/>
      <selection pane="bottomLeft" activeCell="A257" sqref="A257"/>
    </sheetView>
  </sheetViews>
  <sheetFormatPr defaultRowHeight="12.75" x14ac:dyDescent="0.2"/>
  <cols>
    <col min="1" max="1" width="61.6640625" customWidth="1"/>
    <col min="2" max="2" width="9.1640625" customWidth="1"/>
    <col min="3" max="3" width="23.33203125" customWidth="1"/>
    <col min="4" max="5" width="12" customWidth="1"/>
    <col min="6" max="6" width="13.5" customWidth="1"/>
    <col min="7" max="8" width="12" customWidth="1"/>
    <col min="9" max="9" width="22.5" customWidth="1"/>
    <col min="10" max="11" width="12" customWidth="1"/>
    <col min="12" max="12" width="16.6640625" customWidth="1"/>
    <col min="13" max="13" width="13.33203125" customWidth="1"/>
    <col min="14" max="15" width="12" customWidth="1"/>
    <col min="16" max="17" width="14.1640625" customWidth="1"/>
    <col min="18" max="18" width="16" customWidth="1"/>
    <col min="20" max="20" width="13" bestFit="1" customWidth="1"/>
  </cols>
  <sheetData>
    <row r="1" spans="1:18" x14ac:dyDescent="0.2">
      <c r="A1" t="s">
        <v>0</v>
      </c>
    </row>
    <row r="2" spans="1:18" ht="41.25" customHeight="1" x14ac:dyDescent="0.2">
      <c r="A2" s="49" t="s">
        <v>593</v>
      </c>
      <c r="B2" s="49"/>
      <c r="C2" s="49"/>
      <c r="D2" s="49"/>
      <c r="E2" s="49"/>
      <c r="F2" s="49"/>
      <c r="G2" s="49"/>
      <c r="H2" s="49"/>
      <c r="I2" s="49"/>
      <c r="J2" s="49"/>
      <c r="K2" s="49"/>
      <c r="L2" s="49"/>
      <c r="M2" s="49"/>
      <c r="N2" s="49"/>
      <c r="O2" s="49"/>
      <c r="P2" s="49"/>
      <c r="Q2" s="49"/>
      <c r="R2" s="49"/>
    </row>
    <row r="3" spans="1:18" ht="15" x14ac:dyDescent="0.2">
      <c r="A3" s="49" t="s">
        <v>0</v>
      </c>
      <c r="B3" s="49"/>
      <c r="C3" s="49"/>
      <c r="D3" s="49"/>
      <c r="E3" s="49"/>
      <c r="F3" s="49"/>
      <c r="G3" s="49"/>
      <c r="H3" s="49"/>
      <c r="I3" s="49"/>
      <c r="J3" s="49"/>
      <c r="K3" s="49"/>
      <c r="L3" s="49"/>
      <c r="M3" s="49"/>
      <c r="N3" s="49"/>
      <c r="O3" s="49"/>
      <c r="P3" s="49"/>
      <c r="Q3" s="49"/>
      <c r="R3" s="49"/>
    </row>
    <row r="4" spans="1:18" ht="15" x14ac:dyDescent="0.2">
      <c r="A4" s="50" t="s">
        <v>0</v>
      </c>
      <c r="B4" s="50"/>
      <c r="C4" s="50"/>
      <c r="D4" s="50"/>
      <c r="E4" s="50"/>
      <c r="F4" s="50"/>
      <c r="G4" s="50"/>
      <c r="H4" s="50"/>
      <c r="I4" s="50"/>
      <c r="J4" s="50"/>
      <c r="K4" s="50"/>
      <c r="L4" s="50"/>
      <c r="M4" s="50"/>
      <c r="N4" s="50"/>
      <c r="O4" s="50"/>
      <c r="P4" s="50"/>
      <c r="Q4" s="50"/>
      <c r="R4" s="50"/>
    </row>
    <row r="5" spans="1:18" x14ac:dyDescent="0.2">
      <c r="A5" s="45" t="s">
        <v>1</v>
      </c>
      <c r="B5" s="45" t="s">
        <v>2</v>
      </c>
      <c r="C5" s="45" t="s">
        <v>3</v>
      </c>
      <c r="D5" s="45"/>
      <c r="E5" s="45"/>
      <c r="F5" s="45"/>
      <c r="G5" s="45"/>
      <c r="H5" s="45"/>
      <c r="I5" s="45"/>
      <c r="J5" s="45"/>
      <c r="K5" s="45"/>
      <c r="L5" s="45" t="s">
        <v>4</v>
      </c>
      <c r="M5" s="45" t="s">
        <v>5</v>
      </c>
      <c r="N5" s="45"/>
      <c r="O5" s="45"/>
      <c r="P5" s="45"/>
      <c r="Q5" s="45"/>
      <c r="R5" s="45" t="s">
        <v>574</v>
      </c>
    </row>
    <row r="6" spans="1:18" ht="24.75" customHeight="1" x14ac:dyDescent="0.2">
      <c r="A6" s="45" t="s">
        <v>0</v>
      </c>
      <c r="B6" s="45" t="s">
        <v>0</v>
      </c>
      <c r="C6" s="46" t="s">
        <v>573</v>
      </c>
      <c r="D6" s="47"/>
      <c r="E6" s="47"/>
      <c r="F6" s="47"/>
      <c r="G6" s="47"/>
      <c r="H6" s="47"/>
      <c r="I6" s="47"/>
      <c r="J6" s="47"/>
      <c r="K6" s="48"/>
      <c r="L6" s="45" t="s">
        <v>0</v>
      </c>
      <c r="M6" s="45" t="s">
        <v>655</v>
      </c>
      <c r="N6" s="45"/>
      <c r="O6" s="4" t="s">
        <v>656</v>
      </c>
      <c r="P6" s="15" t="s">
        <v>594</v>
      </c>
      <c r="Q6" s="15" t="s">
        <v>657</v>
      </c>
      <c r="R6" s="45" t="s">
        <v>0</v>
      </c>
    </row>
    <row r="7" spans="1:18" ht="32.25" customHeight="1" x14ac:dyDescent="0.2">
      <c r="A7" s="45" t="s">
        <v>0</v>
      </c>
      <c r="B7" s="45" t="s">
        <v>0</v>
      </c>
      <c r="C7" s="45" t="s">
        <v>568</v>
      </c>
      <c r="D7" s="45"/>
      <c r="E7" s="45"/>
      <c r="F7" s="45" t="s">
        <v>569</v>
      </c>
      <c r="G7" s="45"/>
      <c r="H7" s="45"/>
      <c r="I7" s="45" t="s">
        <v>570</v>
      </c>
      <c r="J7" s="45"/>
      <c r="K7" s="45"/>
      <c r="L7" s="45" t="s">
        <v>0</v>
      </c>
      <c r="M7" s="45" t="s">
        <v>6</v>
      </c>
      <c r="N7" s="45"/>
      <c r="O7" s="45" t="s">
        <v>6</v>
      </c>
      <c r="P7" s="45" t="s">
        <v>6</v>
      </c>
      <c r="Q7" s="45" t="s">
        <v>6</v>
      </c>
      <c r="R7" s="45" t="s">
        <v>0</v>
      </c>
    </row>
    <row r="8" spans="1:18" ht="50.25" customHeight="1" x14ac:dyDescent="0.2">
      <c r="A8" s="45" t="s">
        <v>0</v>
      </c>
      <c r="B8" s="45" t="s">
        <v>0</v>
      </c>
      <c r="C8" s="2" t="s">
        <v>7</v>
      </c>
      <c r="D8" s="2" t="s">
        <v>8</v>
      </c>
      <c r="E8" s="2" t="s">
        <v>9</v>
      </c>
      <c r="F8" s="2" t="s">
        <v>7</v>
      </c>
      <c r="G8" s="2" t="s">
        <v>8</v>
      </c>
      <c r="H8" s="2" t="s">
        <v>9</v>
      </c>
      <c r="I8" s="2" t="s">
        <v>7</v>
      </c>
      <c r="J8" s="2" t="s">
        <v>10</v>
      </c>
      <c r="K8" s="2" t="s">
        <v>9</v>
      </c>
      <c r="L8" s="2" t="s">
        <v>11</v>
      </c>
      <c r="M8" s="2" t="s">
        <v>12</v>
      </c>
      <c r="N8" s="2" t="s">
        <v>13</v>
      </c>
      <c r="O8" s="45" t="s">
        <v>0</v>
      </c>
      <c r="P8" s="45" t="s">
        <v>0</v>
      </c>
      <c r="Q8" s="45" t="s">
        <v>0</v>
      </c>
      <c r="R8" s="45" t="s">
        <v>0</v>
      </c>
    </row>
    <row r="9" spans="1:18" x14ac:dyDescent="0.2">
      <c r="A9" s="3" t="s">
        <v>14</v>
      </c>
      <c r="B9" s="3" t="s">
        <v>15</v>
      </c>
      <c r="C9" s="3" t="s">
        <v>16</v>
      </c>
      <c r="D9" s="3" t="s">
        <v>17</v>
      </c>
      <c r="E9" s="3" t="s">
        <v>18</v>
      </c>
      <c r="F9" s="3">
        <v>6</v>
      </c>
      <c r="G9" s="3">
        <v>7</v>
      </c>
      <c r="H9" s="3">
        <v>8</v>
      </c>
      <c r="I9" s="3">
        <v>9</v>
      </c>
      <c r="J9" s="3">
        <v>10</v>
      </c>
      <c r="K9" s="3">
        <v>11</v>
      </c>
      <c r="L9" s="3">
        <v>12</v>
      </c>
      <c r="M9" s="3">
        <v>13</v>
      </c>
      <c r="N9" s="3">
        <v>14</v>
      </c>
      <c r="O9" s="3">
        <v>15</v>
      </c>
      <c r="P9" s="3">
        <v>16</v>
      </c>
      <c r="Q9" s="3">
        <v>17</v>
      </c>
      <c r="R9" s="3">
        <v>19</v>
      </c>
    </row>
    <row r="10" spans="1:18" ht="122.25" customHeight="1" x14ac:dyDescent="0.2">
      <c r="A10" s="22" t="s">
        <v>19</v>
      </c>
      <c r="B10" s="23" t="s">
        <v>20</v>
      </c>
      <c r="C10" s="23" t="s">
        <v>0</v>
      </c>
      <c r="D10" s="23" t="s">
        <v>0</v>
      </c>
      <c r="E10" s="23" t="s">
        <v>0</v>
      </c>
      <c r="F10" s="23" t="s">
        <v>0</v>
      </c>
      <c r="G10" s="23" t="s">
        <v>0</v>
      </c>
      <c r="H10" s="23" t="s">
        <v>0</v>
      </c>
      <c r="I10" s="23" t="s">
        <v>0</v>
      </c>
      <c r="J10" s="23" t="s">
        <v>0</v>
      </c>
      <c r="K10" s="23" t="s">
        <v>0</v>
      </c>
      <c r="L10" s="23" t="s">
        <v>21</v>
      </c>
      <c r="M10" s="24">
        <f>M11+M66+M88+M99+M125+M129+M145</f>
        <v>536540.20000000007</v>
      </c>
      <c r="N10" s="24">
        <f>N11+N66+N88+N99+N125+N129+N145</f>
        <v>529370.20000000007</v>
      </c>
      <c r="O10" s="24">
        <f>O11+O66+O88+O99+O125+O129+O145</f>
        <v>398342.50000000006</v>
      </c>
      <c r="P10" s="24">
        <f>P11+P66+P88+P99+P125+P129+P145</f>
        <v>396996.9</v>
      </c>
      <c r="Q10" s="24">
        <f>Q11+Q66+Q88+Q99+Q125+Q129+Q145</f>
        <v>300679.49999999994</v>
      </c>
      <c r="R10" s="24" t="s">
        <v>0</v>
      </c>
    </row>
    <row r="11" spans="1:18" ht="81" customHeight="1" x14ac:dyDescent="0.2">
      <c r="A11" s="22" t="s">
        <v>22</v>
      </c>
      <c r="B11" s="23" t="s">
        <v>23</v>
      </c>
      <c r="C11" s="23" t="s">
        <v>0</v>
      </c>
      <c r="D11" s="23" t="s">
        <v>0</v>
      </c>
      <c r="E11" s="23" t="s">
        <v>0</v>
      </c>
      <c r="F11" s="23" t="s">
        <v>0</v>
      </c>
      <c r="G11" s="23" t="s">
        <v>0</v>
      </c>
      <c r="H11" s="23" t="s">
        <v>0</v>
      </c>
      <c r="I11" s="23" t="s">
        <v>0</v>
      </c>
      <c r="J11" s="23" t="s">
        <v>0</v>
      </c>
      <c r="K11" s="23" t="s">
        <v>0</v>
      </c>
      <c r="L11" s="23" t="s">
        <v>24</v>
      </c>
      <c r="M11" s="24">
        <f>M12+M60</f>
        <v>238557.50000000003</v>
      </c>
      <c r="N11" s="24">
        <f>N12+N60</f>
        <v>235052.30000000002</v>
      </c>
      <c r="O11" s="24">
        <f>O12+O60</f>
        <v>174791.5</v>
      </c>
      <c r="P11" s="24">
        <f>P12+P60</f>
        <v>182960.40000000002</v>
      </c>
      <c r="Q11" s="24">
        <f>Q12+Q60</f>
        <v>81839.10000000002</v>
      </c>
      <c r="R11" s="24" t="s">
        <v>0</v>
      </c>
    </row>
    <row r="12" spans="1:18" ht="61.5" customHeight="1" x14ac:dyDescent="0.2">
      <c r="A12" s="22" t="s">
        <v>25</v>
      </c>
      <c r="B12" s="23" t="s">
        <v>26</v>
      </c>
      <c r="C12" s="23" t="s">
        <v>0</v>
      </c>
      <c r="D12" s="23" t="s">
        <v>0</v>
      </c>
      <c r="E12" s="23" t="s">
        <v>0</v>
      </c>
      <c r="F12" s="23" t="s">
        <v>0</v>
      </c>
      <c r="G12" s="23" t="s">
        <v>0</v>
      </c>
      <c r="H12" s="23" t="s">
        <v>0</v>
      </c>
      <c r="I12" s="23" t="s">
        <v>0</v>
      </c>
      <c r="J12" s="23" t="s">
        <v>0</v>
      </c>
      <c r="K12" s="23" t="s">
        <v>0</v>
      </c>
      <c r="L12" s="23" t="s">
        <v>27</v>
      </c>
      <c r="M12" s="24">
        <f>M13+M16+M18+M19+M22+M24+M26+M28+M31+M33+M35+M39+M42+M46+M48+M53+M56+M57</f>
        <v>208799.00000000003</v>
      </c>
      <c r="N12" s="24">
        <f t="shared" ref="N12:Q12" si="0">N13+N16+N18+N19+N22+N24+N26+N28+N31+N33+N35+N39+N42+N46+N48+N53+N56+N57</f>
        <v>205293.80000000002</v>
      </c>
      <c r="O12" s="24">
        <f t="shared" si="0"/>
        <v>141494.70000000001</v>
      </c>
      <c r="P12" s="24">
        <f t="shared" si="0"/>
        <v>84707.800000000017</v>
      </c>
      <c r="Q12" s="24">
        <f t="shared" si="0"/>
        <v>81789.500000000015</v>
      </c>
      <c r="R12" s="24" t="s">
        <v>0</v>
      </c>
    </row>
    <row r="13" spans="1:18" ht="193.5" customHeight="1" x14ac:dyDescent="0.2">
      <c r="A13" s="43" t="s">
        <v>28</v>
      </c>
      <c r="B13" s="44" t="s">
        <v>29</v>
      </c>
      <c r="C13" s="23" t="s">
        <v>30</v>
      </c>
      <c r="D13" s="23" t="s">
        <v>31</v>
      </c>
      <c r="E13" s="23" t="s">
        <v>32</v>
      </c>
      <c r="F13" s="23" t="s">
        <v>0</v>
      </c>
      <c r="G13" s="23" t="s">
        <v>0</v>
      </c>
      <c r="H13" s="23" t="s">
        <v>0</v>
      </c>
      <c r="I13" s="23" t="s">
        <v>603</v>
      </c>
      <c r="J13" s="23" t="s">
        <v>0</v>
      </c>
      <c r="K13" s="23" t="s">
        <v>0</v>
      </c>
      <c r="L13" s="23" t="s">
        <v>567</v>
      </c>
      <c r="M13" s="24">
        <f>345+290</f>
        <v>635</v>
      </c>
      <c r="N13" s="24">
        <f>0+290</f>
        <v>290</v>
      </c>
      <c r="O13" s="24">
        <f>345+572</f>
        <v>917</v>
      </c>
      <c r="P13" s="24">
        <f>0+670</f>
        <v>670</v>
      </c>
      <c r="Q13" s="24">
        <f>0+670</f>
        <v>670</v>
      </c>
      <c r="R13" s="24" t="s">
        <v>0</v>
      </c>
    </row>
    <row r="14" spans="1:18" ht="99.75" customHeight="1" x14ac:dyDescent="0.2">
      <c r="A14" s="43"/>
      <c r="B14" s="44"/>
      <c r="C14" s="23" t="s">
        <v>33</v>
      </c>
      <c r="D14" s="23" t="s">
        <v>34</v>
      </c>
      <c r="E14" s="23" t="s">
        <v>35</v>
      </c>
      <c r="F14" s="23"/>
      <c r="G14" s="23"/>
      <c r="H14" s="23"/>
      <c r="I14" s="23"/>
      <c r="J14" s="23"/>
      <c r="K14" s="23"/>
      <c r="L14" s="23"/>
      <c r="M14" s="24"/>
      <c r="N14" s="24"/>
      <c r="O14" s="24"/>
      <c r="P14" s="24"/>
      <c r="Q14" s="24"/>
      <c r="R14" s="24"/>
    </row>
    <row r="15" spans="1:18" ht="66" customHeight="1" x14ac:dyDescent="0.2">
      <c r="A15" s="43" t="s">
        <v>0</v>
      </c>
      <c r="B15" s="44" t="s">
        <v>0</v>
      </c>
      <c r="C15" s="23" t="s">
        <v>37</v>
      </c>
      <c r="D15" s="23" t="s">
        <v>38</v>
      </c>
      <c r="E15" s="23" t="s">
        <v>39</v>
      </c>
      <c r="F15" s="23" t="s">
        <v>0</v>
      </c>
      <c r="G15" s="23" t="s">
        <v>0</v>
      </c>
      <c r="H15" s="23" t="s">
        <v>0</v>
      </c>
      <c r="I15" s="23" t="s">
        <v>0</v>
      </c>
      <c r="J15" s="23" t="s">
        <v>0</v>
      </c>
      <c r="K15" s="23" t="s">
        <v>0</v>
      </c>
      <c r="L15" s="23" t="s">
        <v>0</v>
      </c>
      <c r="M15" s="24" t="s">
        <v>0</v>
      </c>
      <c r="N15" s="24" t="s">
        <v>0</v>
      </c>
      <c r="O15" s="24" t="s">
        <v>0</v>
      </c>
      <c r="P15" s="24" t="s">
        <v>0</v>
      </c>
      <c r="Q15" s="24" t="s">
        <v>0</v>
      </c>
      <c r="R15" s="24" t="s">
        <v>0</v>
      </c>
    </row>
    <row r="16" spans="1:18" ht="123.75" customHeight="1" x14ac:dyDescent="0.2">
      <c r="A16" s="43" t="s">
        <v>40</v>
      </c>
      <c r="B16" s="44" t="s">
        <v>41</v>
      </c>
      <c r="C16" s="23" t="s">
        <v>604</v>
      </c>
      <c r="D16" s="23" t="s">
        <v>43</v>
      </c>
      <c r="E16" s="23" t="s">
        <v>44</v>
      </c>
      <c r="F16" s="23" t="s">
        <v>0</v>
      </c>
      <c r="G16" s="23" t="s">
        <v>0</v>
      </c>
      <c r="H16" s="23" t="s">
        <v>0</v>
      </c>
      <c r="I16" s="23" t="s">
        <v>575</v>
      </c>
      <c r="J16" s="23" t="s">
        <v>0</v>
      </c>
      <c r="K16" s="23" t="s">
        <v>0</v>
      </c>
      <c r="L16" s="23" t="s">
        <v>45</v>
      </c>
      <c r="M16" s="24">
        <v>2957.7</v>
      </c>
      <c r="N16" s="24">
        <v>0</v>
      </c>
      <c r="O16" s="24">
        <v>5934.9</v>
      </c>
      <c r="P16" s="24">
        <v>2819</v>
      </c>
      <c r="Q16" s="24">
        <v>3028.6</v>
      </c>
      <c r="R16" s="24" t="s">
        <v>0</v>
      </c>
    </row>
    <row r="17" spans="1:18" ht="409.5" x14ac:dyDescent="0.2">
      <c r="A17" s="43" t="s">
        <v>0</v>
      </c>
      <c r="B17" s="44" t="s">
        <v>0</v>
      </c>
      <c r="C17" s="23" t="s">
        <v>30</v>
      </c>
      <c r="D17" s="23" t="s">
        <v>46</v>
      </c>
      <c r="E17" s="23" t="s">
        <v>32</v>
      </c>
      <c r="F17" s="23" t="s">
        <v>0</v>
      </c>
      <c r="G17" s="23" t="s">
        <v>0</v>
      </c>
      <c r="H17" s="23" t="s">
        <v>0</v>
      </c>
      <c r="I17" s="23" t="s">
        <v>576</v>
      </c>
      <c r="J17" s="23" t="s">
        <v>0</v>
      </c>
      <c r="K17" s="23" t="s">
        <v>0</v>
      </c>
      <c r="L17" s="23" t="s">
        <v>0</v>
      </c>
      <c r="M17" s="24" t="s">
        <v>0</v>
      </c>
      <c r="N17" s="24" t="s">
        <v>0</v>
      </c>
      <c r="O17" s="24" t="s">
        <v>0</v>
      </c>
      <c r="P17" s="24" t="s">
        <v>0</v>
      </c>
      <c r="Q17" s="24" t="s">
        <v>0</v>
      </c>
      <c r="R17" s="24" t="s">
        <v>0</v>
      </c>
    </row>
    <row r="18" spans="1:18" ht="87.75" customHeight="1" x14ac:dyDescent="0.2">
      <c r="A18" s="22" t="s">
        <v>47</v>
      </c>
      <c r="B18" s="23" t="s">
        <v>48</v>
      </c>
      <c r="C18" s="23" t="s">
        <v>30</v>
      </c>
      <c r="D18" s="23" t="s">
        <v>49</v>
      </c>
      <c r="E18" s="23" t="s">
        <v>32</v>
      </c>
      <c r="F18" s="23" t="s">
        <v>0</v>
      </c>
      <c r="G18" s="23" t="s">
        <v>0</v>
      </c>
      <c r="H18" s="23" t="s">
        <v>0</v>
      </c>
      <c r="I18" s="23" t="s">
        <v>0</v>
      </c>
      <c r="J18" s="23" t="s">
        <v>0</v>
      </c>
      <c r="K18" s="23" t="s">
        <v>0</v>
      </c>
      <c r="L18" s="25" t="s">
        <v>605</v>
      </c>
      <c r="M18" s="24">
        <v>38</v>
      </c>
      <c r="N18" s="24">
        <v>38</v>
      </c>
      <c r="O18" s="24">
        <f>5+45</f>
        <v>50</v>
      </c>
      <c r="P18" s="24">
        <f>5+45</f>
        <v>50</v>
      </c>
      <c r="Q18" s="24">
        <f>5+45</f>
        <v>50</v>
      </c>
      <c r="R18" s="24" t="s">
        <v>0</v>
      </c>
    </row>
    <row r="19" spans="1:18" ht="96.75" customHeight="1" x14ac:dyDescent="0.2">
      <c r="A19" s="43" t="s">
        <v>50</v>
      </c>
      <c r="B19" s="44" t="s">
        <v>51</v>
      </c>
      <c r="C19" s="23" t="s">
        <v>52</v>
      </c>
      <c r="D19" s="23" t="s">
        <v>53</v>
      </c>
      <c r="E19" s="23" t="s">
        <v>54</v>
      </c>
      <c r="F19" s="23" t="s">
        <v>0</v>
      </c>
      <c r="G19" s="23" t="s">
        <v>0</v>
      </c>
      <c r="H19" s="23" t="s">
        <v>0</v>
      </c>
      <c r="I19" s="23" t="s">
        <v>580</v>
      </c>
      <c r="J19" s="23" t="s">
        <v>585</v>
      </c>
      <c r="K19" s="23" t="s">
        <v>0</v>
      </c>
      <c r="L19" s="23" t="s">
        <v>55</v>
      </c>
      <c r="M19" s="24">
        <f>19181.4+453.9+264.6+72588.8+612.7+11.5+15</f>
        <v>93127.900000000009</v>
      </c>
      <c r="N19" s="24">
        <f>19181.4+453.9+264.6+72588.8+612.7+11.5+15</f>
        <v>93127.900000000009</v>
      </c>
      <c r="O19" s="24">
        <f>14058.7+11.5+15+645.7</f>
        <v>14730.900000000001</v>
      </c>
      <c r="P19" s="24">
        <f>8991.3+11.5+15</f>
        <v>9017.7999999999993</v>
      </c>
      <c r="Q19" s="24">
        <f>9319.4+11.5+15</f>
        <v>9345.9</v>
      </c>
      <c r="R19" s="24" t="s">
        <v>0</v>
      </c>
    </row>
    <row r="20" spans="1:18" ht="208.5" customHeight="1" x14ac:dyDescent="0.2">
      <c r="A20" s="43" t="s">
        <v>0</v>
      </c>
      <c r="B20" s="44" t="s">
        <v>0</v>
      </c>
      <c r="C20" s="23" t="s">
        <v>30</v>
      </c>
      <c r="D20" s="23" t="s">
        <v>56</v>
      </c>
      <c r="E20" s="23" t="s">
        <v>32</v>
      </c>
      <c r="F20" s="23" t="s">
        <v>0</v>
      </c>
      <c r="G20" s="23" t="s">
        <v>0</v>
      </c>
      <c r="H20" s="23" t="s">
        <v>0</v>
      </c>
      <c r="I20" s="25" t="s">
        <v>606</v>
      </c>
      <c r="J20" s="23" t="s">
        <v>0</v>
      </c>
      <c r="K20" s="23" t="s">
        <v>0</v>
      </c>
      <c r="L20" s="23" t="s">
        <v>0</v>
      </c>
      <c r="M20" s="24" t="s">
        <v>0</v>
      </c>
      <c r="N20" s="24" t="s">
        <v>0</v>
      </c>
      <c r="O20" s="24" t="s">
        <v>0</v>
      </c>
      <c r="P20" s="24" t="s">
        <v>0</v>
      </c>
      <c r="Q20" s="24" t="s">
        <v>0</v>
      </c>
      <c r="R20" s="24" t="s">
        <v>0</v>
      </c>
    </row>
    <row r="21" spans="1:18" ht="92.25" customHeight="1" x14ac:dyDescent="0.2">
      <c r="A21" s="43" t="s">
        <v>0</v>
      </c>
      <c r="B21" s="44" t="s">
        <v>0</v>
      </c>
      <c r="C21" s="23" t="s">
        <v>57</v>
      </c>
      <c r="D21" s="23" t="s">
        <v>34</v>
      </c>
      <c r="E21" s="23" t="s">
        <v>58</v>
      </c>
      <c r="F21" s="23" t="s">
        <v>0</v>
      </c>
      <c r="G21" s="23" t="s">
        <v>0</v>
      </c>
      <c r="H21" s="23" t="s">
        <v>0</v>
      </c>
      <c r="I21" s="23" t="s">
        <v>607</v>
      </c>
      <c r="J21" s="23" t="s">
        <v>0</v>
      </c>
      <c r="K21" s="23" t="s">
        <v>0</v>
      </c>
      <c r="L21" s="23"/>
      <c r="M21" s="24"/>
      <c r="N21" s="24"/>
      <c r="O21" s="24"/>
      <c r="P21" s="24"/>
      <c r="Q21" s="24"/>
      <c r="R21" s="24"/>
    </row>
    <row r="22" spans="1:18" ht="90" customHeight="1" x14ac:dyDescent="0.2">
      <c r="A22" s="43" t="s">
        <v>59</v>
      </c>
      <c r="B22" s="44" t="s">
        <v>60</v>
      </c>
      <c r="C22" s="23" t="s">
        <v>52</v>
      </c>
      <c r="D22" s="23" t="s">
        <v>53</v>
      </c>
      <c r="E22" s="23" t="s">
        <v>54</v>
      </c>
      <c r="F22" s="23" t="s">
        <v>0</v>
      </c>
      <c r="G22" s="23" t="s">
        <v>0</v>
      </c>
      <c r="H22" s="23" t="s">
        <v>0</v>
      </c>
      <c r="I22" s="23" t="s">
        <v>580</v>
      </c>
      <c r="J22" s="23" t="s">
        <v>585</v>
      </c>
      <c r="K22" s="23" t="s">
        <v>0</v>
      </c>
      <c r="L22" s="23" t="s">
        <v>61</v>
      </c>
      <c r="M22" s="24">
        <f>14422.2+15+97.5+1013.9-0.1</f>
        <v>15548.5</v>
      </c>
      <c r="N22" s="24">
        <f>14422.2+15+97.4+1013.9</f>
        <v>15548.5</v>
      </c>
      <c r="O22" s="24">
        <f>12519+15+67.3</f>
        <v>12601.3</v>
      </c>
      <c r="P22" s="24">
        <f>9321.3+15+67.3+1353</f>
        <v>10756.599999999999</v>
      </c>
      <c r="Q22" s="24">
        <f>9638.1+15+67.3+3438.8</f>
        <v>13159.2</v>
      </c>
      <c r="R22" s="24" t="s">
        <v>0</v>
      </c>
    </row>
    <row r="23" spans="1:18" ht="207.75" customHeight="1" x14ac:dyDescent="0.2">
      <c r="A23" s="43" t="s">
        <v>0</v>
      </c>
      <c r="B23" s="44" t="s">
        <v>0</v>
      </c>
      <c r="C23" s="23" t="s">
        <v>30</v>
      </c>
      <c r="D23" s="23" t="s">
        <v>56</v>
      </c>
      <c r="E23" s="23" t="s">
        <v>32</v>
      </c>
      <c r="F23" s="23" t="s">
        <v>0</v>
      </c>
      <c r="G23" s="23" t="s">
        <v>0</v>
      </c>
      <c r="H23" s="23" t="s">
        <v>0</v>
      </c>
      <c r="I23" s="23" t="s">
        <v>579</v>
      </c>
      <c r="J23" s="23" t="s">
        <v>0</v>
      </c>
      <c r="K23" s="23" t="s">
        <v>0</v>
      </c>
      <c r="L23" s="23" t="s">
        <v>0</v>
      </c>
      <c r="M23" s="24" t="s">
        <v>0</v>
      </c>
      <c r="N23" s="24" t="s">
        <v>0</v>
      </c>
      <c r="O23" s="24" t="s">
        <v>0</v>
      </c>
      <c r="P23" s="24" t="s">
        <v>0</v>
      </c>
      <c r="Q23" s="24" t="s">
        <v>0</v>
      </c>
      <c r="R23" s="24" t="s">
        <v>0</v>
      </c>
    </row>
    <row r="24" spans="1:18" ht="101.25" customHeight="1" x14ac:dyDescent="0.2">
      <c r="A24" s="43" t="s">
        <v>62</v>
      </c>
      <c r="B24" s="44" t="s">
        <v>63</v>
      </c>
      <c r="C24" s="23" t="s">
        <v>52</v>
      </c>
      <c r="D24" s="23" t="s">
        <v>53</v>
      </c>
      <c r="E24" s="23" t="s">
        <v>54</v>
      </c>
      <c r="F24" s="23" t="s">
        <v>0</v>
      </c>
      <c r="G24" s="23" t="s">
        <v>0</v>
      </c>
      <c r="H24" s="23" t="s">
        <v>0</v>
      </c>
      <c r="I24" s="23" t="s">
        <v>580</v>
      </c>
      <c r="J24" s="23" t="s">
        <v>585</v>
      </c>
      <c r="K24" s="23" t="s">
        <v>0</v>
      </c>
      <c r="L24" s="23" t="s">
        <v>61</v>
      </c>
      <c r="M24" s="24">
        <f>6222.6+495.6</f>
        <v>6718.2000000000007</v>
      </c>
      <c r="N24" s="24">
        <f>6222.6+495.6</f>
        <v>6718.2000000000007</v>
      </c>
      <c r="O24" s="24">
        <f>5840.7+89.4</f>
        <v>5930.0999999999995</v>
      </c>
      <c r="P24" s="24">
        <v>3971.8</v>
      </c>
      <c r="Q24" s="24">
        <v>4085.4</v>
      </c>
      <c r="R24" s="24" t="s">
        <v>0</v>
      </c>
    </row>
    <row r="25" spans="1:18" ht="210" customHeight="1" x14ac:dyDescent="0.2">
      <c r="A25" s="43" t="s">
        <v>0</v>
      </c>
      <c r="B25" s="44" t="s">
        <v>0</v>
      </c>
      <c r="C25" s="23" t="s">
        <v>30</v>
      </c>
      <c r="D25" s="23" t="s">
        <v>56</v>
      </c>
      <c r="E25" s="23" t="s">
        <v>32</v>
      </c>
      <c r="F25" s="23" t="s">
        <v>0</v>
      </c>
      <c r="G25" s="23" t="s">
        <v>0</v>
      </c>
      <c r="H25" s="23" t="s">
        <v>0</v>
      </c>
      <c r="I25" s="23" t="s">
        <v>579</v>
      </c>
      <c r="J25" s="23" t="s">
        <v>0</v>
      </c>
      <c r="K25" s="23" t="s">
        <v>0</v>
      </c>
      <c r="L25" s="23" t="s">
        <v>0</v>
      </c>
      <c r="M25" s="24"/>
      <c r="N25" s="24" t="s">
        <v>0</v>
      </c>
      <c r="O25" s="24" t="s">
        <v>0</v>
      </c>
      <c r="P25" s="24" t="s">
        <v>0</v>
      </c>
      <c r="Q25" s="24" t="s">
        <v>0</v>
      </c>
      <c r="R25" s="24" t="s">
        <v>0</v>
      </c>
    </row>
    <row r="26" spans="1:18" ht="97.5" customHeight="1" x14ac:dyDescent="0.2">
      <c r="A26" s="43" t="s">
        <v>64</v>
      </c>
      <c r="B26" s="44" t="s">
        <v>65</v>
      </c>
      <c r="C26" s="23" t="s">
        <v>52</v>
      </c>
      <c r="D26" s="23" t="s">
        <v>53</v>
      </c>
      <c r="E26" s="23" t="s">
        <v>54</v>
      </c>
      <c r="F26" s="23" t="s">
        <v>0</v>
      </c>
      <c r="G26" s="23" t="s">
        <v>0</v>
      </c>
      <c r="H26" s="23" t="s">
        <v>0</v>
      </c>
      <c r="I26" s="23" t="s">
        <v>580</v>
      </c>
      <c r="J26" s="23" t="s">
        <v>585</v>
      </c>
      <c r="K26" s="23" t="s">
        <v>0</v>
      </c>
      <c r="L26" s="23" t="s">
        <v>66</v>
      </c>
      <c r="M26" s="24">
        <f>28958.4+981.2+21.5+8202.2</f>
        <v>38163.300000000003</v>
      </c>
      <c r="N26" s="24">
        <f>28958.4+981.2+21.5+8202.2</f>
        <v>38163.300000000003</v>
      </c>
      <c r="O26" s="24">
        <f>30212.2+1580.3+5086+12855.7</f>
        <v>49734.2</v>
      </c>
      <c r="P26" s="24">
        <f>15155.1+1877.7</f>
        <v>17032.8</v>
      </c>
      <c r="Q26" s="24">
        <f>8176.8+1877.7</f>
        <v>10054.5</v>
      </c>
      <c r="R26" s="24" t="s">
        <v>0</v>
      </c>
    </row>
    <row r="27" spans="1:18" ht="212.25" customHeight="1" x14ac:dyDescent="0.2">
      <c r="A27" s="43" t="s">
        <v>0</v>
      </c>
      <c r="B27" s="44" t="s">
        <v>0</v>
      </c>
      <c r="C27" s="23" t="s">
        <v>30</v>
      </c>
      <c r="D27" s="23" t="s">
        <v>56</v>
      </c>
      <c r="E27" s="23" t="s">
        <v>32</v>
      </c>
      <c r="F27" s="23" t="s">
        <v>0</v>
      </c>
      <c r="G27" s="23" t="s">
        <v>0</v>
      </c>
      <c r="H27" s="23" t="s">
        <v>0</v>
      </c>
      <c r="I27" s="23" t="s">
        <v>579</v>
      </c>
      <c r="J27" s="23" t="s">
        <v>0</v>
      </c>
      <c r="K27" s="23" t="s">
        <v>0</v>
      </c>
      <c r="L27" s="23" t="s">
        <v>0</v>
      </c>
      <c r="M27" s="24"/>
      <c r="N27" s="24" t="s">
        <v>0</v>
      </c>
      <c r="O27" s="24" t="s">
        <v>0</v>
      </c>
      <c r="P27" s="24" t="s">
        <v>0</v>
      </c>
      <c r="Q27" s="24" t="s">
        <v>0</v>
      </c>
      <c r="R27" s="24" t="s">
        <v>0</v>
      </c>
    </row>
    <row r="28" spans="1:18" ht="96.75" customHeight="1" x14ac:dyDescent="0.2">
      <c r="A28" s="43" t="s">
        <v>67</v>
      </c>
      <c r="B28" s="44" t="s">
        <v>68</v>
      </c>
      <c r="C28" s="23" t="s">
        <v>52</v>
      </c>
      <c r="D28" s="23" t="s">
        <v>53</v>
      </c>
      <c r="E28" s="23" t="s">
        <v>54</v>
      </c>
      <c r="F28" s="23" t="s">
        <v>0</v>
      </c>
      <c r="G28" s="23" t="s">
        <v>0</v>
      </c>
      <c r="H28" s="23" t="s">
        <v>0</v>
      </c>
      <c r="I28" s="23" t="s">
        <v>580</v>
      </c>
      <c r="J28" s="23" t="s">
        <v>585</v>
      </c>
      <c r="K28" s="23" t="s">
        <v>0</v>
      </c>
      <c r="L28" s="23" t="s">
        <v>69</v>
      </c>
      <c r="M28" s="24">
        <v>2578.6999999999998</v>
      </c>
      <c r="N28" s="24">
        <v>2566.5</v>
      </c>
      <c r="O28" s="24"/>
      <c r="P28" s="24"/>
      <c r="Q28" s="24"/>
      <c r="R28" s="24" t="s">
        <v>0</v>
      </c>
    </row>
    <row r="29" spans="1:18" ht="60" x14ac:dyDescent="0.2">
      <c r="A29" s="43" t="s">
        <v>0</v>
      </c>
      <c r="B29" s="44" t="s">
        <v>0</v>
      </c>
      <c r="C29" s="23" t="s">
        <v>70</v>
      </c>
      <c r="D29" s="23" t="s">
        <v>71</v>
      </c>
      <c r="E29" s="23" t="s">
        <v>72</v>
      </c>
      <c r="F29" s="23" t="s">
        <v>0</v>
      </c>
      <c r="G29" s="23" t="s">
        <v>0</v>
      </c>
      <c r="H29" s="23" t="s">
        <v>0</v>
      </c>
      <c r="I29" s="23" t="s">
        <v>0</v>
      </c>
      <c r="J29" s="23" t="s">
        <v>0</v>
      </c>
      <c r="K29" s="23" t="s">
        <v>0</v>
      </c>
      <c r="L29" s="23" t="s">
        <v>0</v>
      </c>
      <c r="M29" s="24" t="s">
        <v>0</v>
      </c>
      <c r="N29" s="24" t="s">
        <v>0</v>
      </c>
      <c r="O29" s="24" t="s">
        <v>0</v>
      </c>
      <c r="P29" s="24" t="s">
        <v>0</v>
      </c>
      <c r="Q29" s="24" t="s">
        <v>0</v>
      </c>
      <c r="R29" s="24" t="s">
        <v>0</v>
      </c>
    </row>
    <row r="30" spans="1:18" ht="84" x14ac:dyDescent="0.2">
      <c r="A30" s="43" t="s">
        <v>0</v>
      </c>
      <c r="B30" s="44" t="s">
        <v>0</v>
      </c>
      <c r="C30" s="23" t="s">
        <v>30</v>
      </c>
      <c r="D30" s="23" t="s">
        <v>56</v>
      </c>
      <c r="E30" s="23" t="s">
        <v>32</v>
      </c>
      <c r="F30" s="23" t="s">
        <v>0</v>
      </c>
      <c r="G30" s="23" t="s">
        <v>0</v>
      </c>
      <c r="H30" s="23" t="s">
        <v>0</v>
      </c>
      <c r="I30" s="23" t="s">
        <v>0</v>
      </c>
      <c r="J30" s="23" t="s">
        <v>0</v>
      </c>
      <c r="K30" s="23" t="s">
        <v>0</v>
      </c>
      <c r="L30" s="23" t="s">
        <v>0</v>
      </c>
      <c r="M30" s="24" t="s">
        <v>0</v>
      </c>
      <c r="N30" s="24" t="s">
        <v>0</v>
      </c>
      <c r="O30" s="24" t="s">
        <v>0</v>
      </c>
      <c r="P30" s="24" t="s">
        <v>0</v>
      </c>
      <c r="Q30" s="24" t="s">
        <v>0</v>
      </c>
      <c r="R30" s="24" t="s">
        <v>0</v>
      </c>
    </row>
    <row r="31" spans="1:18" ht="96.75" customHeight="1" x14ac:dyDescent="0.2">
      <c r="A31" s="43" t="s">
        <v>73</v>
      </c>
      <c r="B31" s="44" t="s">
        <v>74</v>
      </c>
      <c r="C31" s="23" t="s">
        <v>52</v>
      </c>
      <c r="D31" s="23" t="s">
        <v>53</v>
      </c>
      <c r="E31" s="23" t="s">
        <v>54</v>
      </c>
      <c r="F31" s="23" t="s">
        <v>0</v>
      </c>
      <c r="G31" s="23" t="s">
        <v>0</v>
      </c>
      <c r="H31" s="23" t="s">
        <v>0</v>
      </c>
      <c r="I31" s="23" t="s">
        <v>580</v>
      </c>
      <c r="J31" s="23" t="s">
        <v>585</v>
      </c>
      <c r="K31" s="23" t="s">
        <v>0</v>
      </c>
      <c r="L31" s="23" t="s">
        <v>75</v>
      </c>
      <c r="M31" s="24">
        <f>1148.5+308.3+636.4</f>
        <v>2093.1999999999998</v>
      </c>
      <c r="N31" s="24">
        <f>1145.1+266.6+636.4</f>
        <v>2048.1</v>
      </c>
      <c r="O31" s="24">
        <f>1674.8+430.2</f>
        <v>2105</v>
      </c>
      <c r="P31" s="24">
        <f>1173.8+237.5</f>
        <v>1411.3</v>
      </c>
      <c r="Q31" s="24">
        <f>1177.9+237.1</f>
        <v>1415</v>
      </c>
      <c r="R31" s="24" t="s">
        <v>0</v>
      </c>
    </row>
    <row r="32" spans="1:18" ht="148.5" customHeight="1" x14ac:dyDescent="0.2">
      <c r="A32" s="43" t="s">
        <v>0</v>
      </c>
      <c r="B32" s="44" t="s">
        <v>0</v>
      </c>
      <c r="C32" s="23" t="s">
        <v>30</v>
      </c>
      <c r="D32" s="23" t="s">
        <v>56</v>
      </c>
      <c r="E32" s="23" t="s">
        <v>32</v>
      </c>
      <c r="F32" s="23" t="s">
        <v>0</v>
      </c>
      <c r="G32" s="23" t="s">
        <v>0</v>
      </c>
      <c r="H32" s="23" t="s">
        <v>0</v>
      </c>
      <c r="I32" s="23" t="s">
        <v>590</v>
      </c>
      <c r="J32" s="23" t="s">
        <v>0</v>
      </c>
      <c r="K32" s="23" t="s">
        <v>0</v>
      </c>
      <c r="L32" s="23" t="s">
        <v>0</v>
      </c>
      <c r="M32" s="24" t="s">
        <v>0</v>
      </c>
      <c r="N32" s="24" t="s">
        <v>0</v>
      </c>
      <c r="O32" s="24" t="s">
        <v>0</v>
      </c>
      <c r="P32" s="24" t="s">
        <v>0</v>
      </c>
      <c r="Q32" s="24" t="s">
        <v>0</v>
      </c>
      <c r="R32" s="24" t="s">
        <v>0</v>
      </c>
    </row>
    <row r="33" spans="1:18" ht="85.5" customHeight="1" x14ac:dyDescent="0.2">
      <c r="A33" s="43" t="s">
        <v>77</v>
      </c>
      <c r="B33" s="44" t="s">
        <v>78</v>
      </c>
      <c r="C33" s="23" t="s">
        <v>79</v>
      </c>
      <c r="D33" s="23" t="s">
        <v>80</v>
      </c>
      <c r="E33" s="23" t="s">
        <v>81</v>
      </c>
      <c r="F33" s="23" t="s">
        <v>0</v>
      </c>
      <c r="G33" s="23" t="s">
        <v>0</v>
      </c>
      <c r="H33" s="23" t="s">
        <v>0</v>
      </c>
      <c r="I33" s="23" t="s">
        <v>580</v>
      </c>
      <c r="J33" s="23" t="s">
        <v>586</v>
      </c>
      <c r="K33" s="23" t="s">
        <v>0</v>
      </c>
      <c r="L33" s="23" t="s">
        <v>36</v>
      </c>
      <c r="M33" s="24">
        <f>211.6+83.4</f>
        <v>295</v>
      </c>
      <c r="N33" s="24">
        <f>211.2+83.4</f>
        <v>294.60000000000002</v>
      </c>
      <c r="O33" s="24">
        <v>267.10000000000002</v>
      </c>
      <c r="P33" s="24">
        <v>230.5</v>
      </c>
      <c r="Q33" s="24">
        <v>213.7</v>
      </c>
      <c r="R33" s="24" t="s">
        <v>0</v>
      </c>
    </row>
    <row r="34" spans="1:18" ht="84" x14ac:dyDescent="0.2">
      <c r="A34" s="43" t="s">
        <v>0</v>
      </c>
      <c r="B34" s="44" t="s">
        <v>0</v>
      </c>
      <c r="C34" s="23" t="s">
        <v>30</v>
      </c>
      <c r="D34" s="23" t="s">
        <v>82</v>
      </c>
      <c r="E34" s="23" t="s">
        <v>32</v>
      </c>
      <c r="F34" s="23" t="s">
        <v>0</v>
      </c>
      <c r="G34" s="23" t="s">
        <v>0</v>
      </c>
      <c r="H34" s="23" t="s">
        <v>0</v>
      </c>
      <c r="I34" s="23" t="s">
        <v>0</v>
      </c>
      <c r="J34" s="23" t="s">
        <v>0</v>
      </c>
      <c r="K34" s="23" t="s">
        <v>0</v>
      </c>
      <c r="L34" s="23" t="s">
        <v>0</v>
      </c>
      <c r="M34" s="24" t="s">
        <v>0</v>
      </c>
      <c r="N34" s="24" t="s">
        <v>0</v>
      </c>
      <c r="O34" s="24" t="s">
        <v>0</v>
      </c>
      <c r="P34" s="24" t="s">
        <v>0</v>
      </c>
      <c r="Q34" s="24" t="s">
        <v>0</v>
      </c>
      <c r="R34" s="24" t="s">
        <v>0</v>
      </c>
    </row>
    <row r="35" spans="1:18" ht="90" customHeight="1" x14ac:dyDescent="0.2">
      <c r="A35" s="43" t="s">
        <v>83</v>
      </c>
      <c r="B35" s="44" t="s">
        <v>84</v>
      </c>
      <c r="C35" s="23" t="s">
        <v>85</v>
      </c>
      <c r="D35" s="23" t="s">
        <v>86</v>
      </c>
      <c r="E35" s="23" t="s">
        <v>87</v>
      </c>
      <c r="F35" s="23" t="s">
        <v>0</v>
      </c>
      <c r="G35" s="23" t="s">
        <v>0</v>
      </c>
      <c r="H35" s="23" t="s">
        <v>0</v>
      </c>
      <c r="I35" s="23" t="s">
        <v>580</v>
      </c>
      <c r="J35" s="23" t="s">
        <v>587</v>
      </c>
      <c r="K35" s="23" t="s">
        <v>0</v>
      </c>
      <c r="L35" s="23" t="s">
        <v>88</v>
      </c>
      <c r="M35" s="24">
        <f>7844+126.3+97+2286.7+11.2</f>
        <v>10365.200000000001</v>
      </c>
      <c r="N35" s="24">
        <f>7741.3+126.3+97+2286.7+11.2</f>
        <v>10262.5</v>
      </c>
      <c r="O35" s="24">
        <f>10556.4+126.3+202</f>
        <v>10884.699999999999</v>
      </c>
      <c r="P35" s="24">
        <f>7350.5</f>
        <v>7350.5</v>
      </c>
      <c r="Q35" s="24">
        <f>7880.1+571.2</f>
        <v>8451.3000000000011</v>
      </c>
      <c r="R35" s="24" t="s">
        <v>0</v>
      </c>
    </row>
    <row r="36" spans="1:18" ht="161.25" customHeight="1" x14ac:dyDescent="0.2">
      <c r="A36" s="43" t="s">
        <v>0</v>
      </c>
      <c r="B36" s="44" t="s">
        <v>0</v>
      </c>
      <c r="C36" s="23" t="s">
        <v>89</v>
      </c>
      <c r="D36" s="23" t="s">
        <v>90</v>
      </c>
      <c r="E36" s="23" t="s">
        <v>91</v>
      </c>
      <c r="F36" s="23" t="s">
        <v>0</v>
      </c>
      <c r="G36" s="23" t="s">
        <v>0</v>
      </c>
      <c r="H36" s="23" t="s">
        <v>0</v>
      </c>
      <c r="I36" s="23" t="s">
        <v>589</v>
      </c>
      <c r="J36" s="23" t="s">
        <v>0</v>
      </c>
      <c r="K36" s="23" t="s">
        <v>0</v>
      </c>
      <c r="L36" s="23" t="s">
        <v>0</v>
      </c>
      <c r="M36" s="24" t="s">
        <v>0</v>
      </c>
      <c r="N36" s="24" t="s">
        <v>0</v>
      </c>
      <c r="O36" s="24" t="s">
        <v>0</v>
      </c>
      <c r="P36" s="24" t="s">
        <v>0</v>
      </c>
      <c r="Q36" s="24" t="s">
        <v>0</v>
      </c>
      <c r="R36" s="24" t="s">
        <v>0</v>
      </c>
    </row>
    <row r="37" spans="1:18" ht="74.25" customHeight="1" x14ac:dyDescent="0.2">
      <c r="A37" s="43" t="s">
        <v>0</v>
      </c>
      <c r="B37" s="44" t="s">
        <v>0</v>
      </c>
      <c r="C37" s="23" t="s">
        <v>30</v>
      </c>
      <c r="D37" s="23" t="s">
        <v>92</v>
      </c>
      <c r="E37" s="23" t="s">
        <v>32</v>
      </c>
      <c r="F37" s="23" t="s">
        <v>0</v>
      </c>
      <c r="G37" s="23" t="s">
        <v>0</v>
      </c>
      <c r="H37" s="23" t="s">
        <v>0</v>
      </c>
      <c r="I37" s="23" t="s">
        <v>0</v>
      </c>
      <c r="J37" s="23" t="s">
        <v>0</v>
      </c>
      <c r="K37" s="23" t="s">
        <v>0</v>
      </c>
      <c r="L37" s="23" t="s">
        <v>0</v>
      </c>
      <c r="M37" s="24" t="s">
        <v>0</v>
      </c>
      <c r="N37" s="24" t="s">
        <v>0</v>
      </c>
      <c r="O37" s="24" t="s">
        <v>0</v>
      </c>
      <c r="P37" s="24" t="s">
        <v>0</v>
      </c>
      <c r="Q37" s="24" t="s">
        <v>0</v>
      </c>
      <c r="R37" s="24" t="s">
        <v>0</v>
      </c>
    </row>
    <row r="38" spans="1:18" ht="96" x14ac:dyDescent="0.2">
      <c r="A38" s="43" t="s">
        <v>0</v>
      </c>
      <c r="B38" s="44" t="s">
        <v>0</v>
      </c>
      <c r="C38" s="23" t="s">
        <v>93</v>
      </c>
      <c r="D38" s="23" t="s">
        <v>34</v>
      </c>
      <c r="E38" s="23" t="s">
        <v>94</v>
      </c>
      <c r="F38" s="23" t="s">
        <v>0</v>
      </c>
      <c r="G38" s="23" t="s">
        <v>0</v>
      </c>
      <c r="H38" s="23" t="s">
        <v>0</v>
      </c>
      <c r="I38" s="23" t="s">
        <v>0</v>
      </c>
      <c r="J38" s="23" t="s">
        <v>0</v>
      </c>
      <c r="K38" s="23" t="s">
        <v>0</v>
      </c>
      <c r="L38" s="23"/>
      <c r="M38" s="24"/>
      <c r="N38" s="24"/>
      <c r="O38" s="24"/>
      <c r="P38" s="24"/>
      <c r="Q38" s="24"/>
      <c r="R38" s="24"/>
    </row>
    <row r="39" spans="1:18" ht="93.75" customHeight="1" x14ac:dyDescent="0.2">
      <c r="A39" s="43" t="s">
        <v>95</v>
      </c>
      <c r="B39" s="44" t="s">
        <v>96</v>
      </c>
      <c r="C39" s="23" t="s">
        <v>85</v>
      </c>
      <c r="D39" s="23" t="s">
        <v>97</v>
      </c>
      <c r="E39" s="23" t="s">
        <v>87</v>
      </c>
      <c r="F39" s="23" t="s">
        <v>0</v>
      </c>
      <c r="G39" s="23" t="s">
        <v>0</v>
      </c>
      <c r="H39" s="23" t="s">
        <v>0</v>
      </c>
      <c r="I39" s="23" t="s">
        <v>580</v>
      </c>
      <c r="J39" s="23" t="s">
        <v>588</v>
      </c>
      <c r="K39" s="23" t="s">
        <v>0</v>
      </c>
      <c r="L39" s="23" t="s">
        <v>88</v>
      </c>
      <c r="M39" s="24">
        <f>3014.4+550+16786.1+2828.3+60+4102.8+1677.3</f>
        <v>29018.899999999998</v>
      </c>
      <c r="N39" s="24">
        <f>3014.4+550+16786.1+2828.3+60+4102.8+1677.3</f>
        <v>29018.899999999998</v>
      </c>
      <c r="O39" s="24">
        <f>3898.5+550+17978.6+330.8+1262.6+63.1+65.7</f>
        <v>24149.299999999996</v>
      </c>
      <c r="P39" s="24">
        <f>3111.5+550+13834.3+65.7-45.7</f>
        <v>17515.8</v>
      </c>
      <c r="Q39" s="24">
        <f>2724.7+550+14217.2+65.7-140.4</f>
        <v>17417.2</v>
      </c>
      <c r="R39" s="24" t="s">
        <v>0</v>
      </c>
    </row>
    <row r="40" spans="1:18" ht="159.75" customHeight="1" x14ac:dyDescent="0.2">
      <c r="A40" s="43" t="s">
        <v>0</v>
      </c>
      <c r="B40" s="44" t="s">
        <v>0</v>
      </c>
      <c r="C40" s="23" t="s">
        <v>30</v>
      </c>
      <c r="D40" s="23" t="s">
        <v>98</v>
      </c>
      <c r="E40" s="23" t="s">
        <v>32</v>
      </c>
      <c r="F40" s="23" t="s">
        <v>0</v>
      </c>
      <c r="G40" s="23" t="s">
        <v>0</v>
      </c>
      <c r="H40" s="23" t="s">
        <v>0</v>
      </c>
      <c r="I40" s="23" t="s">
        <v>589</v>
      </c>
      <c r="J40" s="23" t="s">
        <v>0</v>
      </c>
      <c r="K40" s="23" t="s">
        <v>0</v>
      </c>
      <c r="L40" s="23" t="s">
        <v>0</v>
      </c>
      <c r="M40" s="24" t="s">
        <v>0</v>
      </c>
      <c r="N40" s="24" t="s">
        <v>0</v>
      </c>
      <c r="O40" s="24" t="s">
        <v>0</v>
      </c>
      <c r="P40" s="24" t="s">
        <v>0</v>
      </c>
      <c r="Q40" s="24" t="s">
        <v>0</v>
      </c>
      <c r="R40" s="24" t="s">
        <v>0</v>
      </c>
    </row>
    <row r="41" spans="1:18" ht="96" x14ac:dyDescent="0.2">
      <c r="A41" s="43" t="s">
        <v>0</v>
      </c>
      <c r="B41" s="44" t="s">
        <v>0</v>
      </c>
      <c r="C41" s="23" t="s">
        <v>93</v>
      </c>
      <c r="D41" s="23" t="s">
        <v>34</v>
      </c>
      <c r="E41" s="23" t="s">
        <v>94</v>
      </c>
      <c r="F41" s="23" t="s">
        <v>0</v>
      </c>
      <c r="G41" s="23" t="s">
        <v>0</v>
      </c>
      <c r="H41" s="23" t="s">
        <v>0</v>
      </c>
      <c r="I41" s="23" t="s">
        <v>0</v>
      </c>
      <c r="J41" s="23" t="s">
        <v>0</v>
      </c>
      <c r="K41" s="23" t="s">
        <v>0</v>
      </c>
      <c r="L41" s="23"/>
      <c r="M41" s="24"/>
      <c r="N41" s="24"/>
      <c r="O41" s="24"/>
      <c r="P41" s="24"/>
      <c r="Q41" s="24"/>
      <c r="R41" s="24"/>
    </row>
    <row r="42" spans="1:18" ht="138" customHeight="1" x14ac:dyDescent="0.2">
      <c r="A42" s="43" t="s">
        <v>100</v>
      </c>
      <c r="B42" s="44" t="s">
        <v>101</v>
      </c>
      <c r="C42" s="23" t="s">
        <v>102</v>
      </c>
      <c r="D42" s="23" t="s">
        <v>103</v>
      </c>
      <c r="E42" s="23" t="s">
        <v>104</v>
      </c>
      <c r="F42" s="23" t="s">
        <v>0</v>
      </c>
      <c r="G42" s="23" t="s">
        <v>0</v>
      </c>
      <c r="H42" s="23" t="s">
        <v>0</v>
      </c>
      <c r="I42" s="23" t="s">
        <v>577</v>
      </c>
      <c r="J42" s="23" t="s">
        <v>0</v>
      </c>
      <c r="K42" s="23" t="s">
        <v>0</v>
      </c>
      <c r="L42" s="23" t="s">
        <v>108</v>
      </c>
      <c r="M42" s="24">
        <f>834.2+421.8</f>
        <v>1256</v>
      </c>
      <c r="N42" s="24">
        <f>828.9+421.8</f>
        <v>1250.7</v>
      </c>
      <c r="O42" s="24">
        <v>1172.5999999999999</v>
      </c>
      <c r="P42" s="24">
        <v>897.3</v>
      </c>
      <c r="Q42" s="24">
        <v>793.8</v>
      </c>
      <c r="R42" s="24" t="s">
        <v>0</v>
      </c>
    </row>
    <row r="43" spans="1:18" ht="76.5" customHeight="1" x14ac:dyDescent="0.2">
      <c r="A43" s="43"/>
      <c r="B43" s="44"/>
      <c r="C43" s="23" t="s">
        <v>105</v>
      </c>
      <c r="D43" s="23" t="s">
        <v>106</v>
      </c>
      <c r="E43" s="23" t="s">
        <v>107</v>
      </c>
      <c r="F43" s="23"/>
      <c r="G43" s="23"/>
      <c r="H43" s="23"/>
      <c r="I43" s="23" t="s">
        <v>608</v>
      </c>
      <c r="J43" s="23"/>
      <c r="K43" s="23"/>
      <c r="L43" s="23"/>
      <c r="M43" s="24"/>
      <c r="N43" s="24"/>
      <c r="O43" s="24"/>
      <c r="P43" s="24"/>
      <c r="Q43" s="24"/>
      <c r="R43" s="24"/>
    </row>
    <row r="44" spans="1:18" ht="42.75" customHeight="1" x14ac:dyDescent="0.2">
      <c r="A44" s="43" t="s">
        <v>0</v>
      </c>
      <c r="B44" s="44" t="s">
        <v>0</v>
      </c>
      <c r="C44" s="23" t="s">
        <v>109</v>
      </c>
      <c r="D44" s="23" t="s">
        <v>110</v>
      </c>
      <c r="E44" s="23" t="s">
        <v>111</v>
      </c>
      <c r="F44" s="23" t="s">
        <v>0</v>
      </c>
      <c r="G44" s="23" t="s">
        <v>0</v>
      </c>
      <c r="H44" s="23" t="s">
        <v>0</v>
      </c>
      <c r="I44" s="23" t="s">
        <v>0</v>
      </c>
      <c r="J44" s="23" t="s">
        <v>0</v>
      </c>
      <c r="K44" s="23" t="s">
        <v>0</v>
      </c>
      <c r="L44" s="23" t="s">
        <v>0</v>
      </c>
      <c r="M44" s="24" t="s">
        <v>0</v>
      </c>
      <c r="N44" s="24" t="s">
        <v>0</v>
      </c>
      <c r="O44" s="24" t="s">
        <v>0</v>
      </c>
      <c r="P44" s="24" t="s">
        <v>0</v>
      </c>
      <c r="Q44" s="24" t="s">
        <v>0</v>
      </c>
      <c r="R44" s="24" t="s">
        <v>0</v>
      </c>
    </row>
    <row r="45" spans="1:18" ht="84" x14ac:dyDescent="0.2">
      <c r="A45" s="43" t="s">
        <v>0</v>
      </c>
      <c r="B45" s="44" t="s">
        <v>0</v>
      </c>
      <c r="C45" s="23" t="s">
        <v>30</v>
      </c>
      <c r="D45" s="23" t="s">
        <v>112</v>
      </c>
      <c r="E45" s="23" t="s">
        <v>32</v>
      </c>
      <c r="F45" s="23" t="s">
        <v>0</v>
      </c>
      <c r="G45" s="23" t="s">
        <v>0</v>
      </c>
      <c r="H45" s="23" t="s">
        <v>0</v>
      </c>
      <c r="I45" s="23" t="s">
        <v>0</v>
      </c>
      <c r="J45" s="23" t="s">
        <v>0</v>
      </c>
      <c r="K45" s="23" t="s">
        <v>0</v>
      </c>
      <c r="L45" s="23" t="s">
        <v>0</v>
      </c>
      <c r="M45" s="24" t="s">
        <v>0</v>
      </c>
      <c r="N45" s="24" t="s">
        <v>0</v>
      </c>
      <c r="O45" s="24" t="s">
        <v>0</v>
      </c>
      <c r="P45" s="24" t="s">
        <v>0</v>
      </c>
      <c r="Q45" s="24" t="s">
        <v>0</v>
      </c>
      <c r="R45" s="24" t="s">
        <v>0</v>
      </c>
    </row>
    <row r="46" spans="1:18" ht="144" x14ac:dyDescent="0.2">
      <c r="A46" s="43" t="s">
        <v>116</v>
      </c>
      <c r="B46" s="44" t="s">
        <v>117</v>
      </c>
      <c r="C46" s="23" t="s">
        <v>118</v>
      </c>
      <c r="D46" s="23" t="s">
        <v>119</v>
      </c>
      <c r="E46" s="23" t="s">
        <v>120</v>
      </c>
      <c r="F46" s="23" t="s">
        <v>0</v>
      </c>
      <c r="G46" s="23" t="s">
        <v>0</v>
      </c>
      <c r="H46" s="23" t="s">
        <v>0</v>
      </c>
      <c r="I46" s="23" t="s">
        <v>609</v>
      </c>
      <c r="J46" s="23" t="s">
        <v>0</v>
      </c>
      <c r="K46" s="23" t="s">
        <v>0</v>
      </c>
      <c r="L46" s="23" t="s">
        <v>121</v>
      </c>
      <c r="M46" s="24">
        <v>20</v>
      </c>
      <c r="N46" s="24">
        <v>20</v>
      </c>
      <c r="O46" s="24">
        <v>60</v>
      </c>
      <c r="P46" s="24">
        <v>60</v>
      </c>
      <c r="Q46" s="24">
        <v>30</v>
      </c>
      <c r="R46" s="24" t="s">
        <v>0</v>
      </c>
    </row>
    <row r="47" spans="1:18" ht="84" x14ac:dyDescent="0.2">
      <c r="A47" s="43" t="s">
        <v>0</v>
      </c>
      <c r="B47" s="44" t="s">
        <v>0</v>
      </c>
      <c r="C47" s="23" t="s">
        <v>30</v>
      </c>
      <c r="D47" s="23" t="s">
        <v>114</v>
      </c>
      <c r="E47" s="23" t="s">
        <v>32</v>
      </c>
      <c r="F47" s="23" t="s">
        <v>0</v>
      </c>
      <c r="G47" s="23" t="s">
        <v>0</v>
      </c>
      <c r="H47" s="23" t="s">
        <v>0</v>
      </c>
      <c r="I47" s="23" t="s">
        <v>0</v>
      </c>
      <c r="J47" s="23" t="s">
        <v>0</v>
      </c>
      <c r="K47" s="23" t="s">
        <v>0</v>
      </c>
      <c r="L47" s="23" t="s">
        <v>0</v>
      </c>
      <c r="M47" s="24" t="s">
        <v>0</v>
      </c>
      <c r="N47" s="24" t="s">
        <v>0</v>
      </c>
      <c r="O47" s="24" t="s">
        <v>0</v>
      </c>
      <c r="P47" s="24" t="s">
        <v>0</v>
      </c>
      <c r="Q47" s="24" t="s">
        <v>0</v>
      </c>
      <c r="R47" s="24" t="s">
        <v>0</v>
      </c>
    </row>
    <row r="48" spans="1:18" ht="144" x14ac:dyDescent="0.2">
      <c r="A48" s="43" t="s">
        <v>122</v>
      </c>
      <c r="B48" s="44" t="s">
        <v>123</v>
      </c>
      <c r="C48" s="23" t="s">
        <v>124</v>
      </c>
      <c r="D48" s="23" t="s">
        <v>125</v>
      </c>
      <c r="E48" s="23" t="s">
        <v>126</v>
      </c>
      <c r="F48" s="23" t="s">
        <v>0</v>
      </c>
      <c r="G48" s="23" t="s">
        <v>0</v>
      </c>
      <c r="H48" s="23" t="s">
        <v>0</v>
      </c>
      <c r="I48" s="23" t="s">
        <v>578</v>
      </c>
      <c r="J48" s="23"/>
      <c r="K48" s="23" t="s">
        <v>0</v>
      </c>
      <c r="L48" s="23" t="s">
        <v>127</v>
      </c>
      <c r="M48" s="24">
        <v>50</v>
      </c>
      <c r="N48" s="24">
        <v>50</v>
      </c>
      <c r="O48" s="24">
        <v>100</v>
      </c>
      <c r="P48" s="24">
        <v>100</v>
      </c>
      <c r="Q48" s="24">
        <v>100</v>
      </c>
      <c r="R48" s="24" t="s">
        <v>0</v>
      </c>
    </row>
    <row r="49" spans="1:18" ht="139.5" customHeight="1" x14ac:dyDescent="0.2">
      <c r="A49" s="43" t="s">
        <v>0</v>
      </c>
      <c r="B49" s="44" t="s">
        <v>0</v>
      </c>
      <c r="C49" s="23" t="s">
        <v>124</v>
      </c>
      <c r="D49" s="23" t="s">
        <v>128</v>
      </c>
      <c r="E49" s="23" t="s">
        <v>126</v>
      </c>
      <c r="F49" s="23" t="s">
        <v>0</v>
      </c>
      <c r="G49" s="23" t="s">
        <v>0</v>
      </c>
      <c r="H49" s="23" t="s">
        <v>0</v>
      </c>
      <c r="I49" s="23" t="s">
        <v>0</v>
      </c>
      <c r="J49" s="23" t="s">
        <v>0</v>
      </c>
      <c r="K49" s="23" t="s">
        <v>0</v>
      </c>
      <c r="L49" s="23" t="s">
        <v>0</v>
      </c>
      <c r="M49" s="24" t="s">
        <v>0</v>
      </c>
      <c r="N49" s="24" t="s">
        <v>0</v>
      </c>
      <c r="O49" s="24" t="s">
        <v>0</v>
      </c>
      <c r="P49" s="24" t="s">
        <v>0</v>
      </c>
      <c r="Q49" s="24" t="s">
        <v>0</v>
      </c>
      <c r="R49" s="24" t="s">
        <v>0</v>
      </c>
    </row>
    <row r="50" spans="1:18" ht="84" x14ac:dyDescent="0.2">
      <c r="A50" s="43" t="s">
        <v>0</v>
      </c>
      <c r="B50" s="44" t="s">
        <v>0</v>
      </c>
      <c r="C50" s="23" t="s">
        <v>30</v>
      </c>
      <c r="D50" s="23" t="s">
        <v>114</v>
      </c>
      <c r="E50" s="23" t="s">
        <v>32</v>
      </c>
      <c r="F50" s="23" t="s">
        <v>0</v>
      </c>
      <c r="G50" s="23" t="s">
        <v>0</v>
      </c>
      <c r="H50" s="23" t="s">
        <v>0</v>
      </c>
      <c r="I50" s="23" t="s">
        <v>0</v>
      </c>
      <c r="J50" s="23" t="s">
        <v>0</v>
      </c>
      <c r="K50" s="23" t="s">
        <v>0</v>
      </c>
      <c r="L50" s="23" t="s">
        <v>0</v>
      </c>
      <c r="M50" s="24" t="s">
        <v>0</v>
      </c>
      <c r="N50" s="24" t="s">
        <v>0</v>
      </c>
      <c r="O50" s="24" t="s">
        <v>0</v>
      </c>
      <c r="P50" s="24" t="s">
        <v>0</v>
      </c>
      <c r="Q50" s="24" t="s">
        <v>0</v>
      </c>
      <c r="R50" s="24" t="s">
        <v>0</v>
      </c>
    </row>
    <row r="51" spans="1:18" ht="84" x14ac:dyDescent="0.2">
      <c r="A51" s="43" t="s">
        <v>0</v>
      </c>
      <c r="B51" s="44" t="s">
        <v>0</v>
      </c>
      <c r="C51" s="23" t="s">
        <v>129</v>
      </c>
      <c r="D51" s="23" t="s">
        <v>130</v>
      </c>
      <c r="E51" s="23" t="s">
        <v>131</v>
      </c>
      <c r="F51" s="23" t="s">
        <v>0</v>
      </c>
      <c r="G51" s="23" t="s">
        <v>0</v>
      </c>
      <c r="H51" s="23" t="s">
        <v>0</v>
      </c>
      <c r="I51" s="23" t="s">
        <v>0</v>
      </c>
      <c r="J51" s="23" t="s">
        <v>0</v>
      </c>
      <c r="K51" s="23" t="s">
        <v>0</v>
      </c>
      <c r="L51" s="23" t="s">
        <v>0</v>
      </c>
      <c r="M51" s="24" t="s">
        <v>0</v>
      </c>
      <c r="N51" s="24" t="s">
        <v>0</v>
      </c>
      <c r="O51" s="24" t="s">
        <v>0</v>
      </c>
      <c r="P51" s="24" t="s">
        <v>0</v>
      </c>
      <c r="Q51" s="24" t="s">
        <v>0</v>
      </c>
      <c r="R51" s="24" t="s">
        <v>0</v>
      </c>
    </row>
    <row r="52" spans="1:18" ht="84" x14ac:dyDescent="0.2">
      <c r="A52" s="43" t="s">
        <v>0</v>
      </c>
      <c r="B52" s="44" t="s">
        <v>0</v>
      </c>
      <c r="C52" s="23" t="s">
        <v>129</v>
      </c>
      <c r="D52" s="23" t="s">
        <v>132</v>
      </c>
      <c r="E52" s="23" t="s">
        <v>131</v>
      </c>
      <c r="F52" s="23" t="s">
        <v>0</v>
      </c>
      <c r="G52" s="23" t="s">
        <v>0</v>
      </c>
      <c r="H52" s="23" t="s">
        <v>0</v>
      </c>
      <c r="I52" s="23" t="s">
        <v>0</v>
      </c>
      <c r="J52" s="23" t="s">
        <v>0</v>
      </c>
      <c r="K52" s="23" t="s">
        <v>0</v>
      </c>
      <c r="L52" s="23" t="s">
        <v>0</v>
      </c>
      <c r="M52" s="24" t="s">
        <v>0</v>
      </c>
      <c r="N52" s="24" t="s">
        <v>0</v>
      </c>
      <c r="O52" s="24" t="s">
        <v>0</v>
      </c>
      <c r="P52" s="24" t="s">
        <v>0</v>
      </c>
      <c r="Q52" s="24" t="s">
        <v>0</v>
      </c>
      <c r="R52" s="24" t="s">
        <v>0</v>
      </c>
    </row>
    <row r="53" spans="1:18" ht="84" x14ac:dyDescent="0.2">
      <c r="A53" s="43" t="s">
        <v>133</v>
      </c>
      <c r="B53" s="44" t="s">
        <v>134</v>
      </c>
      <c r="C53" s="23" t="s">
        <v>135</v>
      </c>
      <c r="D53" s="23" t="s">
        <v>136</v>
      </c>
      <c r="E53" s="23" t="s">
        <v>137</v>
      </c>
      <c r="F53" s="23" t="s">
        <v>0</v>
      </c>
      <c r="G53" s="23" t="s">
        <v>0</v>
      </c>
      <c r="H53" s="23" t="s">
        <v>0</v>
      </c>
      <c r="I53" s="23" t="s">
        <v>580</v>
      </c>
      <c r="J53" s="23" t="s">
        <v>591</v>
      </c>
      <c r="K53" s="23" t="s">
        <v>0</v>
      </c>
      <c r="L53" s="23" t="s">
        <v>138</v>
      </c>
      <c r="M53" s="24">
        <v>386.1</v>
      </c>
      <c r="N53" s="24">
        <v>349.3</v>
      </c>
      <c r="O53" s="24">
        <v>500</v>
      </c>
      <c r="P53" s="24">
        <v>500</v>
      </c>
      <c r="Q53" s="24">
        <v>500</v>
      </c>
      <c r="R53" s="24" t="s">
        <v>0</v>
      </c>
    </row>
    <row r="54" spans="1:18" ht="60" x14ac:dyDescent="0.2">
      <c r="A54" s="43" t="s">
        <v>0</v>
      </c>
      <c r="B54" s="44" t="s">
        <v>0</v>
      </c>
      <c r="C54" s="23" t="s">
        <v>135</v>
      </c>
      <c r="D54" s="23" t="s">
        <v>139</v>
      </c>
      <c r="E54" s="23" t="s">
        <v>137</v>
      </c>
      <c r="F54" s="23" t="s">
        <v>0</v>
      </c>
      <c r="G54" s="23" t="s">
        <v>0</v>
      </c>
      <c r="H54" s="23" t="s">
        <v>0</v>
      </c>
      <c r="I54" s="23" t="s">
        <v>0</v>
      </c>
      <c r="J54" s="23" t="s">
        <v>0</v>
      </c>
      <c r="K54" s="23" t="s">
        <v>0</v>
      </c>
      <c r="L54" s="23" t="s">
        <v>0</v>
      </c>
      <c r="M54" s="24" t="s">
        <v>0</v>
      </c>
      <c r="N54" s="24" t="s">
        <v>0</v>
      </c>
      <c r="O54" s="24" t="s">
        <v>0</v>
      </c>
      <c r="P54" s="24" t="s">
        <v>0</v>
      </c>
      <c r="Q54" s="24" t="s">
        <v>0</v>
      </c>
      <c r="R54" s="24" t="s">
        <v>0</v>
      </c>
    </row>
    <row r="55" spans="1:18" ht="84" x14ac:dyDescent="0.2">
      <c r="A55" s="43" t="s">
        <v>0</v>
      </c>
      <c r="B55" s="44" t="s">
        <v>0</v>
      </c>
      <c r="C55" s="23" t="s">
        <v>30</v>
      </c>
      <c r="D55" s="23" t="s">
        <v>140</v>
      </c>
      <c r="E55" s="23" t="s">
        <v>32</v>
      </c>
      <c r="F55" s="23" t="s">
        <v>0</v>
      </c>
      <c r="G55" s="23" t="s">
        <v>0</v>
      </c>
      <c r="H55" s="23" t="s">
        <v>0</v>
      </c>
      <c r="I55" s="23" t="s">
        <v>0</v>
      </c>
      <c r="J55" s="23" t="s">
        <v>0</v>
      </c>
      <c r="K55" s="23" t="s">
        <v>0</v>
      </c>
      <c r="L55" s="23" t="s">
        <v>0</v>
      </c>
      <c r="M55" s="24" t="s">
        <v>0</v>
      </c>
      <c r="N55" s="24" t="s">
        <v>0</v>
      </c>
      <c r="O55" s="24" t="s">
        <v>0</v>
      </c>
      <c r="P55" s="24" t="s">
        <v>0</v>
      </c>
      <c r="Q55" s="24" t="s">
        <v>0</v>
      </c>
      <c r="R55" s="24" t="s">
        <v>0</v>
      </c>
    </row>
    <row r="56" spans="1:18" ht="84" x14ac:dyDescent="0.2">
      <c r="A56" s="22" t="s">
        <v>141</v>
      </c>
      <c r="B56" s="23" t="s">
        <v>142</v>
      </c>
      <c r="C56" s="23" t="s">
        <v>30</v>
      </c>
      <c r="D56" s="23" t="s">
        <v>143</v>
      </c>
      <c r="E56" s="23" t="s">
        <v>32</v>
      </c>
      <c r="F56" s="23" t="s">
        <v>0</v>
      </c>
      <c r="G56" s="23" t="s">
        <v>0</v>
      </c>
      <c r="H56" s="23" t="s">
        <v>0</v>
      </c>
      <c r="I56" s="23" t="s">
        <v>0</v>
      </c>
      <c r="J56" s="23" t="s">
        <v>0</v>
      </c>
      <c r="K56" s="23" t="s">
        <v>0</v>
      </c>
      <c r="L56" s="23" t="s">
        <v>144</v>
      </c>
      <c r="M56" s="24">
        <v>72.3</v>
      </c>
      <c r="N56" s="24">
        <v>72.3</v>
      </c>
      <c r="O56" s="24">
        <v>102.1</v>
      </c>
      <c r="P56" s="24">
        <v>102.1</v>
      </c>
      <c r="Q56" s="24">
        <v>102.1</v>
      </c>
      <c r="R56" s="24" t="s">
        <v>0</v>
      </c>
    </row>
    <row r="57" spans="1:18" ht="120" x14ac:dyDescent="0.2">
      <c r="A57" s="43" t="s">
        <v>146</v>
      </c>
      <c r="B57" s="44" t="s">
        <v>147</v>
      </c>
      <c r="C57" s="23" t="s">
        <v>148</v>
      </c>
      <c r="D57" s="23" t="s">
        <v>149</v>
      </c>
      <c r="E57" s="23" t="s">
        <v>150</v>
      </c>
      <c r="F57" s="23" t="s">
        <v>0</v>
      </c>
      <c r="G57" s="23" t="s">
        <v>0</v>
      </c>
      <c r="H57" s="23" t="s">
        <v>0</v>
      </c>
      <c r="I57" s="23" t="s">
        <v>610</v>
      </c>
      <c r="J57" s="23" t="s">
        <v>0</v>
      </c>
      <c r="K57" s="23" t="s">
        <v>0</v>
      </c>
      <c r="L57" s="23" t="s">
        <v>151</v>
      </c>
      <c r="M57" s="24">
        <f>0+M59+110.9+267.2+98+285.9</f>
        <v>5474.9999999999991</v>
      </c>
      <c r="N57" s="24">
        <f>0+N59+110.9+267.2+98+285.9</f>
        <v>5474.9999999999991</v>
      </c>
      <c r="O57" s="24">
        <f>262+O59+214.9</f>
        <v>12255.5</v>
      </c>
      <c r="P57" s="24">
        <f>271.8+P59+171.9</f>
        <v>12222.3</v>
      </c>
      <c r="Q57" s="24">
        <f>271.8+Q59+322.4</f>
        <v>12372.8</v>
      </c>
      <c r="R57" s="24" t="s">
        <v>0</v>
      </c>
    </row>
    <row r="58" spans="1:18" ht="48" customHeight="1" x14ac:dyDescent="0.2">
      <c r="A58" s="43" t="s">
        <v>0</v>
      </c>
      <c r="B58" s="44" t="s">
        <v>0</v>
      </c>
      <c r="C58" s="23" t="s">
        <v>30</v>
      </c>
      <c r="D58" s="23" t="s">
        <v>152</v>
      </c>
      <c r="E58" s="23" t="s">
        <v>32</v>
      </c>
      <c r="F58" s="23" t="s">
        <v>0</v>
      </c>
      <c r="G58" s="23" t="s">
        <v>0</v>
      </c>
      <c r="H58" s="23" t="s">
        <v>0</v>
      </c>
      <c r="I58" s="23" t="s">
        <v>0</v>
      </c>
      <c r="J58" s="23" t="s">
        <v>0</v>
      </c>
      <c r="K58" s="23" t="s">
        <v>0</v>
      </c>
      <c r="L58" s="23" t="s">
        <v>0</v>
      </c>
      <c r="M58" s="24" t="s">
        <v>0</v>
      </c>
      <c r="N58" s="24" t="s">
        <v>0</v>
      </c>
      <c r="O58" s="24" t="s">
        <v>0</v>
      </c>
      <c r="P58" s="24" t="s">
        <v>0</v>
      </c>
      <c r="Q58" s="24" t="s">
        <v>0</v>
      </c>
      <c r="R58" s="24" t="s">
        <v>0</v>
      </c>
    </row>
    <row r="59" spans="1:18" ht="168" x14ac:dyDescent="0.2">
      <c r="A59" s="43" t="s">
        <v>0</v>
      </c>
      <c r="B59" s="44" t="s">
        <v>0</v>
      </c>
      <c r="C59" s="23" t="s">
        <v>153</v>
      </c>
      <c r="D59" s="23" t="s">
        <v>34</v>
      </c>
      <c r="E59" s="23" t="s">
        <v>58</v>
      </c>
      <c r="F59" s="23" t="s">
        <v>0</v>
      </c>
      <c r="G59" s="23" t="s">
        <v>0</v>
      </c>
      <c r="H59" s="23" t="s">
        <v>0</v>
      </c>
      <c r="I59" s="23" t="s">
        <v>611</v>
      </c>
      <c r="J59" s="23" t="s">
        <v>0</v>
      </c>
      <c r="K59" s="23" t="s">
        <v>0</v>
      </c>
      <c r="L59" s="23" t="s">
        <v>154</v>
      </c>
      <c r="M59" s="24">
        <f>2356.5+2356.5</f>
        <v>4713</v>
      </c>
      <c r="N59" s="24">
        <f>2356.5+2356.5</f>
        <v>4713</v>
      </c>
      <c r="O59" s="24">
        <v>11778.6</v>
      </c>
      <c r="P59" s="24">
        <v>11778.6</v>
      </c>
      <c r="Q59" s="24">
        <v>11778.6</v>
      </c>
      <c r="R59" s="24" t="s">
        <v>0</v>
      </c>
    </row>
    <row r="60" spans="1:18" ht="48" x14ac:dyDescent="0.2">
      <c r="A60" s="22" t="s">
        <v>158</v>
      </c>
      <c r="B60" s="23" t="s">
        <v>159</v>
      </c>
      <c r="C60" s="23" t="s">
        <v>0</v>
      </c>
      <c r="D60" s="23" t="s">
        <v>0</v>
      </c>
      <c r="E60" s="23" t="s">
        <v>0</v>
      </c>
      <c r="F60" s="23" t="s">
        <v>0</v>
      </c>
      <c r="G60" s="23" t="s">
        <v>0</v>
      </c>
      <c r="H60" s="23" t="s">
        <v>0</v>
      </c>
      <c r="I60" s="23" t="s">
        <v>0</v>
      </c>
      <c r="J60" s="23" t="s">
        <v>0</v>
      </c>
      <c r="K60" s="23" t="s">
        <v>0</v>
      </c>
      <c r="L60" s="23" t="s">
        <v>612</v>
      </c>
      <c r="M60" s="24">
        <f>M61+M63</f>
        <v>29758.5</v>
      </c>
      <c r="N60" s="24">
        <f t="shared" ref="N60:Q60" si="1">N61+N63</f>
        <v>29758.5</v>
      </c>
      <c r="O60" s="24">
        <f t="shared" si="1"/>
        <v>33296.800000000003</v>
      </c>
      <c r="P60" s="24">
        <f t="shared" si="1"/>
        <v>98252.599999999991</v>
      </c>
      <c r="Q60" s="24">
        <f t="shared" si="1"/>
        <v>49.6</v>
      </c>
      <c r="R60" s="24" t="s">
        <v>0</v>
      </c>
    </row>
    <row r="61" spans="1:18" ht="180" x14ac:dyDescent="0.2">
      <c r="A61" s="43" t="s">
        <v>160</v>
      </c>
      <c r="B61" s="44" t="s">
        <v>161</v>
      </c>
      <c r="C61" s="23" t="s">
        <v>30</v>
      </c>
      <c r="D61" s="23" t="s">
        <v>162</v>
      </c>
      <c r="E61" s="23" t="s">
        <v>32</v>
      </c>
      <c r="F61" s="23" t="s">
        <v>0</v>
      </c>
      <c r="G61" s="23" t="s">
        <v>0</v>
      </c>
      <c r="H61" s="23" t="s">
        <v>0</v>
      </c>
      <c r="I61" s="23" t="s">
        <v>613</v>
      </c>
      <c r="J61" s="23" t="s">
        <v>0</v>
      </c>
      <c r="K61" s="23" t="s">
        <v>0</v>
      </c>
      <c r="L61" s="23" t="s">
        <v>163</v>
      </c>
      <c r="M61" s="24">
        <v>43</v>
      </c>
      <c r="N61" s="24">
        <v>43</v>
      </c>
      <c r="O61" s="24">
        <v>44.8</v>
      </c>
      <c r="P61" s="24">
        <v>46.4</v>
      </c>
      <c r="Q61" s="24">
        <v>49.6</v>
      </c>
      <c r="R61" s="24" t="s">
        <v>0</v>
      </c>
    </row>
    <row r="62" spans="1:18" ht="84" x14ac:dyDescent="0.2">
      <c r="A62" s="43" t="s">
        <v>0</v>
      </c>
      <c r="B62" s="44" t="s">
        <v>0</v>
      </c>
      <c r="C62" s="23" t="s">
        <v>30</v>
      </c>
      <c r="D62" s="23" t="s">
        <v>164</v>
      </c>
      <c r="E62" s="23" t="s">
        <v>32</v>
      </c>
      <c r="F62" s="23" t="s">
        <v>0</v>
      </c>
      <c r="G62" s="23" t="s">
        <v>0</v>
      </c>
      <c r="H62" s="23" t="s">
        <v>0</v>
      </c>
      <c r="I62" s="23" t="s">
        <v>0</v>
      </c>
      <c r="J62" s="23" t="s">
        <v>0</v>
      </c>
      <c r="K62" s="23" t="s">
        <v>0</v>
      </c>
      <c r="L62" s="23" t="s">
        <v>0</v>
      </c>
      <c r="M62" s="24" t="s">
        <v>0</v>
      </c>
      <c r="N62" s="24" t="s">
        <v>0</v>
      </c>
      <c r="O62" s="24" t="s">
        <v>0</v>
      </c>
      <c r="P62" s="24" t="s">
        <v>0</v>
      </c>
      <c r="Q62" s="24" t="s">
        <v>0</v>
      </c>
      <c r="R62" s="24" t="s">
        <v>0</v>
      </c>
    </row>
    <row r="63" spans="1:18" ht="120" x14ac:dyDescent="0.2">
      <c r="A63" s="43" t="s">
        <v>165</v>
      </c>
      <c r="B63" s="44" t="s">
        <v>166</v>
      </c>
      <c r="C63" s="23" t="s">
        <v>30</v>
      </c>
      <c r="D63" s="23" t="s">
        <v>167</v>
      </c>
      <c r="E63" s="23" t="s">
        <v>32</v>
      </c>
      <c r="F63" s="23" t="s">
        <v>0</v>
      </c>
      <c r="G63" s="23" t="s">
        <v>0</v>
      </c>
      <c r="H63" s="23" t="s">
        <v>0</v>
      </c>
      <c r="I63" s="23" t="s">
        <v>610</v>
      </c>
      <c r="J63" s="23" t="s">
        <v>0</v>
      </c>
      <c r="K63" s="23" t="s">
        <v>0</v>
      </c>
      <c r="L63" s="23" t="s">
        <v>168</v>
      </c>
      <c r="M63" s="24">
        <f>2028.8+27686.7</f>
        <v>29715.5</v>
      </c>
      <c r="N63" s="24">
        <f>2028.8+27686.7</f>
        <v>29715.5</v>
      </c>
      <c r="O63" s="24">
        <f>450+31802+1000</f>
        <v>33252</v>
      </c>
      <c r="P63" s="24">
        <f>98206.2</f>
        <v>98206.2</v>
      </c>
      <c r="Q63" s="24">
        <v>0</v>
      </c>
      <c r="R63" s="24" t="s">
        <v>0</v>
      </c>
    </row>
    <row r="64" spans="1:18" ht="84" x14ac:dyDescent="0.2">
      <c r="A64" s="43" t="s">
        <v>0</v>
      </c>
      <c r="B64" s="44" t="s">
        <v>0</v>
      </c>
      <c r="C64" s="23" t="s">
        <v>30</v>
      </c>
      <c r="D64" s="23" t="s">
        <v>164</v>
      </c>
      <c r="E64" s="23" t="s">
        <v>32</v>
      </c>
      <c r="F64" s="23" t="s">
        <v>0</v>
      </c>
      <c r="G64" s="23" t="s">
        <v>0</v>
      </c>
      <c r="H64" s="23" t="s">
        <v>0</v>
      </c>
      <c r="I64" s="23" t="s">
        <v>0</v>
      </c>
      <c r="J64" s="23" t="s">
        <v>0</v>
      </c>
      <c r="K64" s="23" t="s">
        <v>0</v>
      </c>
      <c r="L64" s="23" t="s">
        <v>0</v>
      </c>
      <c r="M64" s="24" t="s">
        <v>0</v>
      </c>
      <c r="N64" s="24" t="s">
        <v>0</v>
      </c>
      <c r="O64" s="24" t="s">
        <v>0</v>
      </c>
      <c r="P64" s="24" t="s">
        <v>0</v>
      </c>
      <c r="Q64" s="24" t="s">
        <v>0</v>
      </c>
      <c r="R64" s="24" t="s">
        <v>0</v>
      </c>
    </row>
    <row r="65" spans="1:18" ht="144" x14ac:dyDescent="0.2">
      <c r="A65" s="43" t="s">
        <v>0</v>
      </c>
      <c r="B65" s="44" t="s">
        <v>0</v>
      </c>
      <c r="C65" s="23" t="s">
        <v>153</v>
      </c>
      <c r="D65" s="23" t="s">
        <v>34</v>
      </c>
      <c r="E65" s="23" t="s">
        <v>58</v>
      </c>
      <c r="F65" s="23" t="s">
        <v>0</v>
      </c>
      <c r="G65" s="23" t="s">
        <v>0</v>
      </c>
      <c r="H65" s="23" t="s">
        <v>0</v>
      </c>
      <c r="I65" s="23" t="s">
        <v>0</v>
      </c>
      <c r="J65" s="23" t="s">
        <v>0</v>
      </c>
      <c r="K65" s="23" t="s">
        <v>0</v>
      </c>
      <c r="L65" s="23"/>
      <c r="M65" s="24"/>
      <c r="N65" s="24"/>
      <c r="O65" s="24"/>
      <c r="P65" s="24"/>
      <c r="Q65" s="24"/>
      <c r="R65" s="24"/>
    </row>
    <row r="66" spans="1:18" ht="96" x14ac:dyDescent="0.2">
      <c r="A66" s="22" t="s">
        <v>173</v>
      </c>
      <c r="B66" s="23" t="s">
        <v>174</v>
      </c>
      <c r="C66" s="23" t="s">
        <v>0</v>
      </c>
      <c r="D66" s="23" t="s">
        <v>0</v>
      </c>
      <c r="E66" s="23" t="s">
        <v>0</v>
      </c>
      <c r="F66" s="23" t="s">
        <v>0</v>
      </c>
      <c r="G66" s="23" t="s">
        <v>0</v>
      </c>
      <c r="H66" s="23" t="s">
        <v>0</v>
      </c>
      <c r="I66" s="23" t="s">
        <v>0</v>
      </c>
      <c r="J66" s="23" t="s">
        <v>0</v>
      </c>
      <c r="K66" s="23" t="s">
        <v>0</v>
      </c>
      <c r="L66" s="23" t="s">
        <v>175</v>
      </c>
      <c r="M66" s="24">
        <f>M67+M69+M72+M74+M78+M80+M82+M84+M86</f>
        <v>44603.899999999994</v>
      </c>
      <c r="N66" s="24">
        <f t="shared" ref="N66:Q66" si="2">N67+N69+N72+N74+N78+N80+N82+N84+N86</f>
        <v>44366.799999999996</v>
      </c>
      <c r="O66" s="24">
        <f t="shared" si="2"/>
        <v>38252.100000000006</v>
      </c>
      <c r="P66" s="24">
        <f t="shared" si="2"/>
        <v>30928.3</v>
      </c>
      <c r="Q66" s="24">
        <f t="shared" si="2"/>
        <v>29582.2</v>
      </c>
      <c r="R66" s="24" t="s">
        <v>0</v>
      </c>
    </row>
    <row r="67" spans="1:18" ht="132" x14ac:dyDescent="0.2">
      <c r="A67" s="43" t="s">
        <v>171</v>
      </c>
      <c r="B67" s="44" t="s">
        <v>176</v>
      </c>
      <c r="C67" s="23" t="s">
        <v>30</v>
      </c>
      <c r="D67" s="23" t="s">
        <v>177</v>
      </c>
      <c r="E67" s="23" t="s">
        <v>32</v>
      </c>
      <c r="F67" s="23" t="s">
        <v>178</v>
      </c>
      <c r="G67" s="23" t="s">
        <v>34</v>
      </c>
      <c r="H67" s="23" t="s">
        <v>131</v>
      </c>
      <c r="I67" s="23" t="s">
        <v>614</v>
      </c>
      <c r="J67" s="23" t="s">
        <v>0</v>
      </c>
      <c r="K67" s="23" t="s">
        <v>0</v>
      </c>
      <c r="L67" s="23" t="s">
        <v>179</v>
      </c>
      <c r="M67" s="24">
        <f>1142+243+159.3</f>
        <v>1544.3</v>
      </c>
      <c r="N67" s="24">
        <f>1080.1+231.1+159.3</f>
        <v>1470.4999999999998</v>
      </c>
      <c r="O67" s="24">
        <f>1059.4+212.9+168.5</f>
        <v>1440.8000000000002</v>
      </c>
      <c r="P67" s="24">
        <f>1074.9+110.8+168.5</f>
        <v>1354.2</v>
      </c>
      <c r="Q67" s="24">
        <f>1180.7+114.6+168.5</f>
        <v>1463.8</v>
      </c>
      <c r="R67" s="24" t="s">
        <v>0</v>
      </c>
    </row>
    <row r="68" spans="1:18" ht="84" x14ac:dyDescent="0.2">
      <c r="A68" s="43" t="s">
        <v>0</v>
      </c>
      <c r="B68" s="44" t="s">
        <v>0</v>
      </c>
      <c r="C68" s="23" t="s">
        <v>30</v>
      </c>
      <c r="D68" s="23" t="s">
        <v>180</v>
      </c>
      <c r="E68" s="23" t="s">
        <v>32</v>
      </c>
      <c r="F68" s="23" t="s">
        <v>0</v>
      </c>
      <c r="G68" s="23" t="s">
        <v>0</v>
      </c>
      <c r="H68" s="23" t="s">
        <v>0</v>
      </c>
      <c r="I68" s="23" t="s">
        <v>0</v>
      </c>
      <c r="J68" s="23" t="s">
        <v>0</v>
      </c>
      <c r="K68" s="23" t="s">
        <v>0</v>
      </c>
      <c r="L68" s="23" t="s">
        <v>0</v>
      </c>
      <c r="M68" s="24" t="s">
        <v>0</v>
      </c>
      <c r="N68" s="24" t="s">
        <v>0</v>
      </c>
      <c r="O68" s="24" t="s">
        <v>0</v>
      </c>
      <c r="P68" s="24" t="s">
        <v>0</v>
      </c>
      <c r="Q68" s="24" t="s">
        <v>0</v>
      </c>
      <c r="R68" s="24" t="s">
        <v>0</v>
      </c>
    </row>
    <row r="69" spans="1:18" ht="144" x14ac:dyDescent="0.2">
      <c r="A69" s="43" t="s">
        <v>172</v>
      </c>
      <c r="B69" s="44" t="s">
        <v>181</v>
      </c>
      <c r="C69" s="23" t="s">
        <v>182</v>
      </c>
      <c r="D69" s="23" t="s">
        <v>183</v>
      </c>
      <c r="E69" s="23" t="s">
        <v>184</v>
      </c>
      <c r="F69" s="23" t="s">
        <v>178</v>
      </c>
      <c r="G69" s="23" t="s">
        <v>34</v>
      </c>
      <c r="H69" s="23" t="s">
        <v>131</v>
      </c>
      <c r="I69" s="23" t="s">
        <v>592</v>
      </c>
      <c r="J69" s="23" t="s">
        <v>0</v>
      </c>
      <c r="K69" s="23" t="s">
        <v>0</v>
      </c>
      <c r="L69" s="23" t="s">
        <v>179</v>
      </c>
      <c r="M69" s="24">
        <f>11055.3+3826.1+1525.8+7278.5+858.5</f>
        <v>24544.2</v>
      </c>
      <c r="N69" s="24">
        <f>11055.3+3826.1+1525.8+7278.5+858.5</f>
        <v>24544.2</v>
      </c>
      <c r="O69" s="24">
        <f>13993+3604.3+1222.8</f>
        <v>18820.099999999999</v>
      </c>
      <c r="P69" s="24">
        <f>12000.7+2930.7+992.4</f>
        <v>15923.800000000001</v>
      </c>
      <c r="Q69" s="24">
        <f>10931.2+2930.7+992.4</f>
        <v>14854.300000000001</v>
      </c>
      <c r="R69" s="24"/>
    </row>
    <row r="70" spans="1:18" ht="84" x14ac:dyDescent="0.2">
      <c r="A70" s="43" t="s">
        <v>0</v>
      </c>
      <c r="B70" s="44" t="s">
        <v>0</v>
      </c>
      <c r="C70" s="23" t="s">
        <v>30</v>
      </c>
      <c r="D70" s="23" t="s">
        <v>177</v>
      </c>
      <c r="E70" s="23" t="s">
        <v>32</v>
      </c>
      <c r="F70" s="23" t="s">
        <v>0</v>
      </c>
      <c r="G70" s="23" t="s">
        <v>0</v>
      </c>
      <c r="H70" s="23" t="s">
        <v>0</v>
      </c>
      <c r="I70" s="23" t="s">
        <v>0</v>
      </c>
      <c r="J70" s="23" t="s">
        <v>0</v>
      </c>
      <c r="K70" s="23" t="s">
        <v>0</v>
      </c>
      <c r="L70" s="23" t="s">
        <v>0</v>
      </c>
      <c r="M70" s="24" t="s">
        <v>0</v>
      </c>
      <c r="N70" s="24" t="s">
        <v>0</v>
      </c>
      <c r="O70" s="24" t="s">
        <v>0</v>
      </c>
      <c r="P70" s="24" t="s">
        <v>0</v>
      </c>
      <c r="Q70" s="24" t="s">
        <v>0</v>
      </c>
      <c r="R70" s="24" t="s">
        <v>0</v>
      </c>
    </row>
    <row r="71" spans="1:18" ht="99" customHeight="1" x14ac:dyDescent="0.2">
      <c r="A71" s="43" t="s">
        <v>0</v>
      </c>
      <c r="B71" s="44" t="s">
        <v>0</v>
      </c>
      <c r="C71" s="23" t="s">
        <v>30</v>
      </c>
      <c r="D71" s="23" t="s">
        <v>180</v>
      </c>
      <c r="E71" s="23" t="s">
        <v>32</v>
      </c>
      <c r="F71" s="23" t="s">
        <v>0</v>
      </c>
      <c r="G71" s="23" t="s">
        <v>0</v>
      </c>
      <c r="H71" s="23" t="s">
        <v>0</v>
      </c>
      <c r="I71" s="23" t="s">
        <v>0</v>
      </c>
      <c r="J71" s="23" t="s">
        <v>0</v>
      </c>
      <c r="K71" s="23" t="s">
        <v>0</v>
      </c>
      <c r="L71" s="23" t="s">
        <v>0</v>
      </c>
      <c r="M71" s="24" t="s">
        <v>0</v>
      </c>
      <c r="N71" s="24" t="s">
        <v>0</v>
      </c>
      <c r="O71" s="24" t="s">
        <v>0</v>
      </c>
      <c r="P71" s="24" t="s">
        <v>0</v>
      </c>
      <c r="Q71" s="24" t="s">
        <v>0</v>
      </c>
      <c r="R71" s="24" t="s">
        <v>0</v>
      </c>
    </row>
    <row r="72" spans="1:18" ht="108" x14ac:dyDescent="0.2">
      <c r="A72" s="43" t="s">
        <v>185</v>
      </c>
      <c r="B72" s="44" t="s">
        <v>186</v>
      </c>
      <c r="C72" s="23" t="s">
        <v>30</v>
      </c>
      <c r="D72" s="23" t="s">
        <v>177</v>
      </c>
      <c r="E72" s="23" t="s">
        <v>32</v>
      </c>
      <c r="F72" s="23" t="s">
        <v>0</v>
      </c>
      <c r="G72" s="23" t="s">
        <v>0</v>
      </c>
      <c r="H72" s="23" t="s">
        <v>0</v>
      </c>
      <c r="I72" s="23" t="s">
        <v>581</v>
      </c>
      <c r="J72" s="23" t="s">
        <v>0</v>
      </c>
      <c r="K72" s="23" t="s">
        <v>0</v>
      </c>
      <c r="L72" s="23" t="s">
        <v>187</v>
      </c>
      <c r="M72" s="24">
        <v>10.3</v>
      </c>
      <c r="N72" s="24">
        <v>10.199999999999999</v>
      </c>
      <c r="O72" s="24">
        <v>8.9</v>
      </c>
      <c r="P72" s="24">
        <v>8.8000000000000007</v>
      </c>
      <c r="Q72" s="24">
        <v>8.6</v>
      </c>
      <c r="R72" s="24" t="s">
        <v>0</v>
      </c>
    </row>
    <row r="73" spans="1:18" ht="84" x14ac:dyDescent="0.2">
      <c r="A73" s="43" t="s">
        <v>0</v>
      </c>
      <c r="B73" s="44" t="s">
        <v>0</v>
      </c>
      <c r="C73" s="23" t="s">
        <v>30</v>
      </c>
      <c r="D73" s="23" t="s">
        <v>188</v>
      </c>
      <c r="E73" s="23" t="s">
        <v>32</v>
      </c>
      <c r="F73" s="23" t="s">
        <v>0</v>
      </c>
      <c r="G73" s="23" t="s">
        <v>0</v>
      </c>
      <c r="H73" s="23" t="s">
        <v>0</v>
      </c>
      <c r="I73" s="23" t="s">
        <v>0</v>
      </c>
      <c r="J73" s="23" t="s">
        <v>0</v>
      </c>
      <c r="K73" s="23" t="s">
        <v>0</v>
      </c>
      <c r="L73" s="23" t="s">
        <v>0</v>
      </c>
      <c r="M73" s="24" t="s">
        <v>0</v>
      </c>
      <c r="N73" s="24" t="s">
        <v>0</v>
      </c>
      <c r="O73" s="24" t="s">
        <v>0</v>
      </c>
      <c r="P73" s="24" t="s">
        <v>0</v>
      </c>
      <c r="Q73" s="24" t="s">
        <v>0</v>
      </c>
      <c r="R73" s="24" t="s">
        <v>0</v>
      </c>
    </row>
    <row r="74" spans="1:18" ht="168" x14ac:dyDescent="0.2">
      <c r="A74" s="43" t="s">
        <v>189</v>
      </c>
      <c r="B74" s="44" t="s">
        <v>190</v>
      </c>
      <c r="C74" s="23" t="s">
        <v>124</v>
      </c>
      <c r="D74" s="23" t="s">
        <v>191</v>
      </c>
      <c r="E74" s="23" t="s">
        <v>126</v>
      </c>
      <c r="F74" s="23" t="s">
        <v>0</v>
      </c>
      <c r="G74" s="23" t="s">
        <v>0</v>
      </c>
      <c r="H74" s="23" t="s">
        <v>0</v>
      </c>
      <c r="I74" s="23" t="s">
        <v>590</v>
      </c>
      <c r="J74" s="23" t="s">
        <v>0</v>
      </c>
      <c r="K74" s="23" t="s">
        <v>0</v>
      </c>
      <c r="L74" s="23" t="s">
        <v>36</v>
      </c>
      <c r="M74" s="24">
        <f>4493+5402.3+667+4234.4+250.6+332.1+481.5</f>
        <v>15860.9</v>
      </c>
      <c r="N74" s="24">
        <f>4352.7+5379.4+667+4234.4+250.6+332.1+481.5</f>
        <v>15697.699999999999</v>
      </c>
      <c r="O74" s="24">
        <f>6559.2+7856.8+163.5+480</f>
        <v>15059.5</v>
      </c>
      <c r="P74" s="24">
        <f>4257.6+5923.4+480</f>
        <v>10661</v>
      </c>
      <c r="Q74" s="24">
        <f>4043.5+5876.7+480</f>
        <v>10400.200000000001</v>
      </c>
      <c r="R74" s="24" t="s">
        <v>0</v>
      </c>
    </row>
    <row r="75" spans="1:18" ht="73.5" customHeight="1" x14ac:dyDescent="0.2">
      <c r="A75" s="43" t="s">
        <v>0</v>
      </c>
      <c r="B75" s="44" t="s">
        <v>0</v>
      </c>
      <c r="C75" s="23" t="s">
        <v>192</v>
      </c>
      <c r="D75" s="23" t="s">
        <v>193</v>
      </c>
      <c r="E75" s="23" t="s">
        <v>194</v>
      </c>
      <c r="F75" s="23" t="s">
        <v>0</v>
      </c>
      <c r="G75" s="23" t="s">
        <v>0</v>
      </c>
      <c r="H75" s="23" t="s">
        <v>0</v>
      </c>
      <c r="I75" s="23" t="s">
        <v>589</v>
      </c>
      <c r="J75" s="23" t="s">
        <v>0</v>
      </c>
      <c r="K75" s="23" t="s">
        <v>0</v>
      </c>
      <c r="L75" s="23" t="s">
        <v>0</v>
      </c>
      <c r="M75" s="24" t="s">
        <v>0</v>
      </c>
      <c r="N75" s="24" t="s">
        <v>0</v>
      </c>
      <c r="O75" s="24" t="s">
        <v>0</v>
      </c>
      <c r="P75" s="24" t="s">
        <v>0</v>
      </c>
      <c r="Q75" s="24" t="s">
        <v>0</v>
      </c>
      <c r="R75" s="24" t="s">
        <v>0</v>
      </c>
    </row>
    <row r="76" spans="1:18" ht="77.25" customHeight="1" x14ac:dyDescent="0.2">
      <c r="A76" s="43" t="s">
        <v>0</v>
      </c>
      <c r="B76" s="44" t="s">
        <v>0</v>
      </c>
      <c r="C76" s="23" t="s">
        <v>30</v>
      </c>
      <c r="D76" s="23" t="s">
        <v>195</v>
      </c>
      <c r="E76" s="23" t="s">
        <v>32</v>
      </c>
      <c r="F76" s="23" t="s">
        <v>0</v>
      </c>
      <c r="G76" s="23" t="s">
        <v>0</v>
      </c>
      <c r="H76" s="23" t="s">
        <v>0</v>
      </c>
      <c r="I76" s="23" t="s">
        <v>0</v>
      </c>
      <c r="J76" s="23" t="s">
        <v>0</v>
      </c>
      <c r="K76" s="23" t="s">
        <v>0</v>
      </c>
      <c r="L76" s="23" t="s">
        <v>0</v>
      </c>
      <c r="M76" s="24" t="s">
        <v>0</v>
      </c>
      <c r="N76" s="24" t="s">
        <v>0</v>
      </c>
      <c r="O76" s="24" t="s">
        <v>0</v>
      </c>
      <c r="P76" s="24" t="s">
        <v>0</v>
      </c>
      <c r="Q76" s="24" t="s">
        <v>0</v>
      </c>
      <c r="R76" s="24" t="s">
        <v>0</v>
      </c>
    </row>
    <row r="77" spans="1:18" ht="117" customHeight="1" x14ac:dyDescent="0.2">
      <c r="A77" s="43" t="s">
        <v>0</v>
      </c>
      <c r="B77" s="44" t="s">
        <v>0</v>
      </c>
      <c r="C77" s="23" t="s">
        <v>196</v>
      </c>
      <c r="D77" s="23" t="s">
        <v>34</v>
      </c>
      <c r="E77" s="23" t="s">
        <v>156</v>
      </c>
      <c r="F77" s="23" t="s">
        <v>0</v>
      </c>
      <c r="G77" s="23" t="s">
        <v>0</v>
      </c>
      <c r="H77" s="23" t="s">
        <v>0</v>
      </c>
      <c r="I77" s="23" t="s">
        <v>0</v>
      </c>
      <c r="J77" s="23" t="s">
        <v>0</v>
      </c>
      <c r="K77" s="23" t="s">
        <v>0</v>
      </c>
      <c r="L77" s="23"/>
      <c r="M77" s="24"/>
      <c r="N77" s="24"/>
      <c r="O77" s="24"/>
      <c r="P77" s="24"/>
      <c r="Q77" s="24"/>
      <c r="R77" s="24"/>
    </row>
    <row r="78" spans="1:18" ht="76.5" customHeight="1" x14ac:dyDescent="0.2">
      <c r="A78" s="43" t="s">
        <v>200</v>
      </c>
      <c r="B78" s="44" t="s">
        <v>201</v>
      </c>
      <c r="C78" s="23" t="s">
        <v>30</v>
      </c>
      <c r="D78" s="23" t="s">
        <v>202</v>
      </c>
      <c r="E78" s="23" t="s">
        <v>32</v>
      </c>
      <c r="F78" s="23" t="s">
        <v>203</v>
      </c>
      <c r="G78" s="23" t="s">
        <v>204</v>
      </c>
      <c r="H78" s="23" t="s">
        <v>205</v>
      </c>
      <c r="I78" s="23" t="s">
        <v>0</v>
      </c>
      <c r="J78" s="23" t="s">
        <v>0</v>
      </c>
      <c r="K78" s="23" t="s">
        <v>0</v>
      </c>
      <c r="L78" s="23" t="s">
        <v>206</v>
      </c>
      <c r="M78" s="24">
        <v>93.7</v>
      </c>
      <c r="N78" s="24">
        <v>93.7</v>
      </c>
      <c r="O78" s="24">
        <v>120.3</v>
      </c>
      <c r="P78" s="24">
        <v>0</v>
      </c>
      <c r="Q78" s="24">
        <v>0</v>
      </c>
      <c r="R78" s="24" t="s">
        <v>0</v>
      </c>
    </row>
    <row r="79" spans="1:18" ht="67.5" customHeight="1" x14ac:dyDescent="0.2">
      <c r="A79" s="43" t="s">
        <v>0</v>
      </c>
      <c r="B79" s="44" t="s">
        <v>0</v>
      </c>
      <c r="C79" s="23" t="s">
        <v>207</v>
      </c>
      <c r="D79" s="23" t="s">
        <v>208</v>
      </c>
      <c r="E79" s="23" t="s">
        <v>209</v>
      </c>
      <c r="F79" s="23" t="s">
        <v>0</v>
      </c>
      <c r="G79" s="23" t="s">
        <v>0</v>
      </c>
      <c r="H79" s="23" t="s">
        <v>0</v>
      </c>
      <c r="I79" s="23" t="s">
        <v>0</v>
      </c>
      <c r="J79" s="23" t="s">
        <v>0</v>
      </c>
      <c r="K79" s="23" t="s">
        <v>0</v>
      </c>
      <c r="L79" s="23" t="s">
        <v>0</v>
      </c>
      <c r="M79" s="24" t="s">
        <v>0</v>
      </c>
      <c r="N79" s="24" t="s">
        <v>0</v>
      </c>
      <c r="O79" s="24" t="s">
        <v>0</v>
      </c>
      <c r="P79" s="24" t="s">
        <v>0</v>
      </c>
      <c r="Q79" s="24" t="s">
        <v>0</v>
      </c>
      <c r="R79" s="24" t="s">
        <v>0</v>
      </c>
    </row>
    <row r="80" spans="1:18" ht="43.5" customHeight="1" x14ac:dyDescent="0.2">
      <c r="A80" s="43" t="s">
        <v>210</v>
      </c>
      <c r="B80" s="44" t="s">
        <v>211</v>
      </c>
      <c r="C80" s="23" t="s">
        <v>30</v>
      </c>
      <c r="D80" s="23" t="s">
        <v>212</v>
      </c>
      <c r="E80" s="23" t="s">
        <v>32</v>
      </c>
      <c r="F80" s="23" t="s">
        <v>0</v>
      </c>
      <c r="G80" s="23" t="s">
        <v>0</v>
      </c>
      <c r="H80" s="23" t="s">
        <v>0</v>
      </c>
      <c r="I80" s="23" t="s">
        <v>584</v>
      </c>
      <c r="J80" s="23" t="s">
        <v>0</v>
      </c>
      <c r="K80" s="23" t="s">
        <v>0</v>
      </c>
      <c r="L80" s="23" t="s">
        <v>213</v>
      </c>
      <c r="M80" s="24">
        <v>1200</v>
      </c>
      <c r="N80" s="24">
        <v>1200</v>
      </c>
      <c r="O80" s="24">
        <v>1200</v>
      </c>
      <c r="P80" s="24">
        <v>1200</v>
      </c>
      <c r="Q80" s="24">
        <v>1200</v>
      </c>
      <c r="R80" s="24" t="s">
        <v>0</v>
      </c>
    </row>
    <row r="81" spans="1:18" ht="75.75" customHeight="1" x14ac:dyDescent="0.2">
      <c r="A81" s="43" t="s">
        <v>0</v>
      </c>
      <c r="B81" s="44" t="s">
        <v>0</v>
      </c>
      <c r="C81" s="23" t="s">
        <v>214</v>
      </c>
      <c r="D81" s="23" t="s">
        <v>215</v>
      </c>
      <c r="E81" s="23" t="s">
        <v>216</v>
      </c>
      <c r="F81" s="23" t="s">
        <v>0</v>
      </c>
      <c r="G81" s="23" t="s">
        <v>0</v>
      </c>
      <c r="H81" s="23" t="s">
        <v>0</v>
      </c>
      <c r="I81" s="23" t="s">
        <v>0</v>
      </c>
      <c r="J81" s="23" t="s">
        <v>0</v>
      </c>
      <c r="K81" s="23" t="s">
        <v>0</v>
      </c>
      <c r="L81" s="23" t="s">
        <v>0</v>
      </c>
      <c r="M81" s="24" t="s">
        <v>0</v>
      </c>
      <c r="N81" s="24" t="s">
        <v>0</v>
      </c>
      <c r="O81" s="24" t="s">
        <v>0</v>
      </c>
      <c r="P81" s="24" t="s">
        <v>0</v>
      </c>
      <c r="Q81" s="24" t="s">
        <v>0</v>
      </c>
      <c r="R81" s="24" t="s">
        <v>0</v>
      </c>
    </row>
    <row r="82" spans="1:18" ht="78" customHeight="1" x14ac:dyDescent="0.2">
      <c r="A82" s="43" t="s">
        <v>217</v>
      </c>
      <c r="B82" s="44" t="s">
        <v>218</v>
      </c>
      <c r="C82" s="23" t="s">
        <v>182</v>
      </c>
      <c r="D82" s="23" t="s">
        <v>219</v>
      </c>
      <c r="E82" s="23" t="s">
        <v>184</v>
      </c>
      <c r="F82" s="23" t="s">
        <v>220</v>
      </c>
      <c r="G82" s="23" t="s">
        <v>34</v>
      </c>
      <c r="H82" s="23" t="s">
        <v>221</v>
      </c>
      <c r="I82" s="23" t="s">
        <v>613</v>
      </c>
      <c r="J82" s="23" t="s">
        <v>0</v>
      </c>
      <c r="K82" s="23" t="s">
        <v>0</v>
      </c>
      <c r="L82" s="23" t="s">
        <v>222</v>
      </c>
      <c r="M82" s="24">
        <v>0</v>
      </c>
      <c r="N82" s="24">
        <v>0</v>
      </c>
      <c r="O82" s="24">
        <f>5+10</f>
        <v>15</v>
      </c>
      <c r="P82" s="24">
        <f>5+10</f>
        <v>15</v>
      </c>
      <c r="Q82" s="24">
        <f>5+10</f>
        <v>15</v>
      </c>
      <c r="R82" s="24" t="s">
        <v>0</v>
      </c>
    </row>
    <row r="83" spans="1:18" ht="84" x14ac:dyDescent="0.2">
      <c r="A83" s="43" t="s">
        <v>0</v>
      </c>
      <c r="B83" s="44" t="s">
        <v>0</v>
      </c>
      <c r="C83" s="23" t="s">
        <v>30</v>
      </c>
      <c r="D83" s="23" t="s">
        <v>223</v>
      </c>
      <c r="E83" s="23" t="s">
        <v>32</v>
      </c>
      <c r="F83" s="23" t="s">
        <v>0</v>
      </c>
      <c r="G83" s="23" t="s">
        <v>0</v>
      </c>
      <c r="H83" s="23" t="s">
        <v>0</v>
      </c>
      <c r="I83" s="23" t="s">
        <v>0</v>
      </c>
      <c r="J83" s="23" t="s">
        <v>0</v>
      </c>
      <c r="K83" s="23" t="s">
        <v>0</v>
      </c>
      <c r="L83" s="23" t="s">
        <v>0</v>
      </c>
      <c r="M83" s="24" t="s">
        <v>0</v>
      </c>
      <c r="N83" s="24" t="s">
        <v>0</v>
      </c>
      <c r="O83" s="24" t="s">
        <v>0</v>
      </c>
      <c r="P83" s="24" t="s">
        <v>0</v>
      </c>
      <c r="Q83" s="24" t="s">
        <v>0</v>
      </c>
      <c r="R83" s="24" t="s">
        <v>0</v>
      </c>
    </row>
    <row r="84" spans="1:18" ht="156" x14ac:dyDescent="0.2">
      <c r="A84" s="43" t="s">
        <v>224</v>
      </c>
      <c r="B84" s="44" t="s">
        <v>225</v>
      </c>
      <c r="C84" s="23" t="s">
        <v>226</v>
      </c>
      <c r="D84" s="23" t="s">
        <v>227</v>
      </c>
      <c r="E84" s="23" t="s">
        <v>228</v>
      </c>
      <c r="F84" s="23" t="s">
        <v>0</v>
      </c>
      <c r="G84" s="23" t="s">
        <v>0</v>
      </c>
      <c r="H84" s="23" t="s">
        <v>0</v>
      </c>
      <c r="I84" s="23" t="s">
        <v>615</v>
      </c>
      <c r="J84" s="23" t="s">
        <v>0</v>
      </c>
      <c r="K84" s="23" t="s">
        <v>0</v>
      </c>
      <c r="L84" s="25" t="s">
        <v>616</v>
      </c>
      <c r="M84" s="24">
        <v>39.799999999999997</v>
      </c>
      <c r="N84" s="24">
        <v>39.799999999999997</v>
      </c>
      <c r="O84" s="24">
        <f>14+33.5+37+58.2</f>
        <v>142.69999999999999</v>
      </c>
      <c r="P84" s="24">
        <f>14+27+71+161</f>
        <v>273</v>
      </c>
      <c r="Q84" s="24">
        <f>0+50+46+4</f>
        <v>100</v>
      </c>
      <c r="R84" s="24"/>
    </row>
    <row r="85" spans="1:18" ht="84" x14ac:dyDescent="0.2">
      <c r="A85" s="43" t="s">
        <v>0</v>
      </c>
      <c r="B85" s="44" t="s">
        <v>0</v>
      </c>
      <c r="C85" s="23" t="s">
        <v>30</v>
      </c>
      <c r="D85" s="23" t="s">
        <v>229</v>
      </c>
      <c r="E85" s="23" t="s">
        <v>32</v>
      </c>
      <c r="F85" s="23" t="s">
        <v>0</v>
      </c>
      <c r="G85" s="23" t="s">
        <v>0</v>
      </c>
      <c r="H85" s="23" t="s">
        <v>0</v>
      </c>
      <c r="I85" s="23" t="s">
        <v>0</v>
      </c>
      <c r="J85" s="23" t="s">
        <v>0</v>
      </c>
      <c r="K85" s="23" t="s">
        <v>0</v>
      </c>
      <c r="L85" s="23" t="s">
        <v>0</v>
      </c>
      <c r="M85" s="24" t="s">
        <v>0</v>
      </c>
      <c r="N85" s="24" t="s">
        <v>0</v>
      </c>
      <c r="O85" s="24" t="s">
        <v>0</v>
      </c>
      <c r="P85" s="24" t="s">
        <v>0</v>
      </c>
      <c r="Q85" s="24" t="s">
        <v>0</v>
      </c>
      <c r="R85" s="24" t="s">
        <v>0</v>
      </c>
    </row>
    <row r="86" spans="1:18" ht="204" x14ac:dyDescent="0.2">
      <c r="A86" s="43" t="s">
        <v>230</v>
      </c>
      <c r="B86" s="44" t="s">
        <v>231</v>
      </c>
      <c r="C86" s="23" t="s">
        <v>182</v>
      </c>
      <c r="D86" s="23" t="s">
        <v>183</v>
      </c>
      <c r="E86" s="23" t="s">
        <v>184</v>
      </c>
      <c r="F86" s="23" t="s">
        <v>232</v>
      </c>
      <c r="G86" s="23" t="s">
        <v>233</v>
      </c>
      <c r="H86" s="23" t="s">
        <v>131</v>
      </c>
      <c r="I86" s="23" t="s">
        <v>582</v>
      </c>
      <c r="J86" s="23" t="s">
        <v>0</v>
      </c>
      <c r="K86" s="23" t="s">
        <v>0</v>
      </c>
      <c r="L86" s="23" t="s">
        <v>234</v>
      </c>
      <c r="M86" s="24">
        <v>1310.7</v>
      </c>
      <c r="N86" s="24">
        <v>1310.7</v>
      </c>
      <c r="O86" s="24">
        <v>1444.8</v>
      </c>
      <c r="P86" s="24">
        <v>1492.5</v>
      </c>
      <c r="Q86" s="24">
        <v>1540.3</v>
      </c>
      <c r="R86" s="24" t="s">
        <v>0</v>
      </c>
    </row>
    <row r="87" spans="1:18" ht="156.75" customHeight="1" x14ac:dyDescent="0.2">
      <c r="A87" s="43" t="s">
        <v>0</v>
      </c>
      <c r="B87" s="44" t="s">
        <v>0</v>
      </c>
      <c r="C87" s="23" t="s">
        <v>30</v>
      </c>
      <c r="D87" s="23" t="s">
        <v>188</v>
      </c>
      <c r="E87" s="23" t="s">
        <v>32</v>
      </c>
      <c r="F87" s="23" t="s">
        <v>0</v>
      </c>
      <c r="G87" s="23" t="s">
        <v>0</v>
      </c>
      <c r="H87" s="23" t="s">
        <v>0</v>
      </c>
      <c r="I87" s="23" t="s">
        <v>0</v>
      </c>
      <c r="J87" s="23" t="s">
        <v>0</v>
      </c>
      <c r="K87" s="23" t="s">
        <v>0</v>
      </c>
      <c r="L87" s="23" t="s">
        <v>0</v>
      </c>
      <c r="M87" s="24" t="s">
        <v>0</v>
      </c>
      <c r="N87" s="24" t="s">
        <v>0</v>
      </c>
      <c r="O87" s="24" t="s">
        <v>0</v>
      </c>
      <c r="P87" s="24" t="s">
        <v>0</v>
      </c>
      <c r="Q87" s="24" t="s">
        <v>0</v>
      </c>
      <c r="R87" s="24" t="s">
        <v>0</v>
      </c>
    </row>
    <row r="88" spans="1:18" ht="72" x14ac:dyDescent="0.2">
      <c r="A88" s="22" t="s">
        <v>235</v>
      </c>
      <c r="B88" s="23" t="s">
        <v>236</v>
      </c>
      <c r="C88" s="23" t="s">
        <v>0</v>
      </c>
      <c r="D88" s="23" t="s">
        <v>0</v>
      </c>
      <c r="E88" s="23" t="s">
        <v>0</v>
      </c>
      <c r="F88" s="23" t="s">
        <v>0</v>
      </c>
      <c r="G88" s="23" t="s">
        <v>0</v>
      </c>
      <c r="H88" s="23" t="s">
        <v>0</v>
      </c>
      <c r="I88" s="23" t="s">
        <v>0</v>
      </c>
      <c r="J88" s="23" t="s">
        <v>0</v>
      </c>
      <c r="K88" s="23" t="s">
        <v>0</v>
      </c>
      <c r="L88" s="23" t="s">
        <v>237</v>
      </c>
      <c r="M88" s="24">
        <f>M89+M92+M96</f>
        <v>970.6</v>
      </c>
      <c r="N88" s="24">
        <f>N89+N92+N96</f>
        <v>960.3</v>
      </c>
      <c r="O88" s="24">
        <f>O89+O92+O96</f>
        <v>1565.4</v>
      </c>
      <c r="P88" s="24">
        <f>P89+P92+P96</f>
        <v>2276.1999999999998</v>
      </c>
      <c r="Q88" s="24">
        <f>Q89+Q92+Q96</f>
        <v>2311.3000000000002</v>
      </c>
      <c r="R88" s="24" t="s">
        <v>0</v>
      </c>
    </row>
    <row r="89" spans="1:18" ht="96" customHeight="1" x14ac:dyDescent="0.2">
      <c r="A89" s="22" t="s">
        <v>238</v>
      </c>
      <c r="B89" s="23" t="s">
        <v>239</v>
      </c>
      <c r="C89" s="23" t="s">
        <v>0</v>
      </c>
      <c r="D89" s="23" t="s">
        <v>0</v>
      </c>
      <c r="E89" s="23" t="s">
        <v>0</v>
      </c>
      <c r="F89" s="23" t="s">
        <v>0</v>
      </c>
      <c r="G89" s="23" t="s">
        <v>0</v>
      </c>
      <c r="H89" s="23" t="s">
        <v>0</v>
      </c>
      <c r="I89" s="23" t="s">
        <v>0</v>
      </c>
      <c r="J89" s="23" t="s">
        <v>0</v>
      </c>
      <c r="K89" s="23" t="s">
        <v>0</v>
      </c>
      <c r="L89" s="23" t="s">
        <v>240</v>
      </c>
      <c r="M89" s="24">
        <f>M90</f>
        <v>70</v>
      </c>
      <c r="N89" s="24">
        <f t="shared" ref="N89:Q89" si="3">N90</f>
        <v>70</v>
      </c>
      <c r="O89" s="24">
        <f t="shared" si="3"/>
        <v>130</v>
      </c>
      <c r="P89" s="24">
        <f t="shared" si="3"/>
        <v>130</v>
      </c>
      <c r="Q89" s="24">
        <f t="shared" si="3"/>
        <v>130</v>
      </c>
      <c r="R89" s="24" t="s">
        <v>0</v>
      </c>
    </row>
    <row r="90" spans="1:18" ht="74.25" customHeight="1" x14ac:dyDescent="0.2">
      <c r="A90" s="43" t="s">
        <v>241</v>
      </c>
      <c r="B90" s="44" t="s">
        <v>242</v>
      </c>
      <c r="C90" s="23" t="s">
        <v>30</v>
      </c>
      <c r="D90" s="23" t="s">
        <v>243</v>
      </c>
      <c r="E90" s="23" t="s">
        <v>32</v>
      </c>
      <c r="F90" s="23" t="s">
        <v>0</v>
      </c>
      <c r="G90" s="23" t="s">
        <v>0</v>
      </c>
      <c r="H90" s="23" t="s">
        <v>0</v>
      </c>
      <c r="I90" s="23" t="s">
        <v>0</v>
      </c>
      <c r="J90" s="23" t="s">
        <v>0</v>
      </c>
      <c r="K90" s="23" t="s">
        <v>0</v>
      </c>
      <c r="L90" s="23" t="s">
        <v>240</v>
      </c>
      <c r="M90" s="24">
        <f>10+60</f>
        <v>70</v>
      </c>
      <c r="N90" s="24">
        <f>10+60</f>
        <v>70</v>
      </c>
      <c r="O90" s="24">
        <f>50+73+7</f>
        <v>130</v>
      </c>
      <c r="P90" s="24">
        <f>50+73+7</f>
        <v>130</v>
      </c>
      <c r="Q90" s="24">
        <f>50+73+7</f>
        <v>130</v>
      </c>
      <c r="R90" s="24"/>
    </row>
    <row r="91" spans="1:18" ht="72" x14ac:dyDescent="0.2">
      <c r="A91" s="43" t="s">
        <v>0</v>
      </c>
      <c r="B91" s="44" t="s">
        <v>0</v>
      </c>
      <c r="C91" s="23" t="s">
        <v>244</v>
      </c>
      <c r="D91" s="23" t="s">
        <v>245</v>
      </c>
      <c r="E91" s="23" t="s">
        <v>246</v>
      </c>
      <c r="F91" s="23" t="s">
        <v>0</v>
      </c>
      <c r="G91" s="23" t="s">
        <v>0</v>
      </c>
      <c r="H91" s="23" t="s">
        <v>0</v>
      </c>
      <c r="I91" s="23" t="s">
        <v>0</v>
      </c>
      <c r="J91" s="23" t="s">
        <v>0</v>
      </c>
      <c r="K91" s="23" t="s">
        <v>0</v>
      </c>
      <c r="L91" s="23" t="s">
        <v>0</v>
      </c>
      <c r="M91" s="24" t="s">
        <v>0</v>
      </c>
      <c r="N91" s="24" t="s">
        <v>0</v>
      </c>
      <c r="O91" s="24" t="s">
        <v>0</v>
      </c>
      <c r="P91" s="24" t="s">
        <v>0</v>
      </c>
      <c r="Q91" s="24" t="s">
        <v>0</v>
      </c>
      <c r="R91" s="24" t="s">
        <v>0</v>
      </c>
    </row>
    <row r="92" spans="1:18" ht="60" x14ac:dyDescent="0.2">
      <c r="A92" s="22" t="s">
        <v>247</v>
      </c>
      <c r="B92" s="23" t="s">
        <v>248</v>
      </c>
      <c r="C92" s="23" t="s">
        <v>0</v>
      </c>
      <c r="D92" s="23" t="s">
        <v>0</v>
      </c>
      <c r="E92" s="23" t="s">
        <v>0</v>
      </c>
      <c r="F92" s="23" t="s">
        <v>0</v>
      </c>
      <c r="G92" s="23" t="s">
        <v>0</v>
      </c>
      <c r="H92" s="23" t="s">
        <v>0</v>
      </c>
      <c r="I92" s="23" t="s">
        <v>0</v>
      </c>
      <c r="J92" s="23" t="s">
        <v>0</v>
      </c>
      <c r="K92" s="23" t="s">
        <v>0</v>
      </c>
      <c r="L92" s="23" t="s">
        <v>154</v>
      </c>
      <c r="M92" s="24">
        <f>M93+M94+M95</f>
        <v>520.70000000000005</v>
      </c>
      <c r="N92" s="24">
        <f t="shared" ref="N92:Q92" si="4">N93+N94+N95</f>
        <v>510.4</v>
      </c>
      <c r="O92" s="24">
        <f t="shared" si="4"/>
        <v>638.6</v>
      </c>
      <c r="P92" s="24">
        <f t="shared" si="4"/>
        <v>674.2</v>
      </c>
      <c r="Q92" s="24">
        <f t="shared" si="4"/>
        <v>604.29999999999995</v>
      </c>
      <c r="R92" s="24" t="s">
        <v>0</v>
      </c>
    </row>
    <row r="93" spans="1:18" ht="205.5" customHeight="1" x14ac:dyDescent="0.2">
      <c r="A93" s="22" t="s">
        <v>249</v>
      </c>
      <c r="B93" s="23" t="s">
        <v>250</v>
      </c>
      <c r="C93" s="23" t="s">
        <v>30</v>
      </c>
      <c r="D93" s="23" t="s">
        <v>251</v>
      </c>
      <c r="E93" s="23" t="s">
        <v>32</v>
      </c>
      <c r="F93" s="23" t="s">
        <v>0</v>
      </c>
      <c r="G93" s="23" t="s">
        <v>0</v>
      </c>
      <c r="H93" s="23" t="s">
        <v>0</v>
      </c>
      <c r="I93" s="23" t="s">
        <v>0</v>
      </c>
      <c r="J93" s="23" t="s">
        <v>0</v>
      </c>
      <c r="K93" s="23" t="s">
        <v>0</v>
      </c>
      <c r="L93" s="23" t="s">
        <v>154</v>
      </c>
      <c r="M93" s="24">
        <v>5</v>
      </c>
      <c r="N93" s="24">
        <v>5</v>
      </c>
      <c r="O93" s="24">
        <v>0</v>
      </c>
      <c r="P93" s="24">
        <v>0</v>
      </c>
      <c r="Q93" s="24">
        <v>0</v>
      </c>
      <c r="R93" s="24" t="s">
        <v>0</v>
      </c>
    </row>
    <row r="94" spans="1:18" ht="77.25" customHeight="1" x14ac:dyDescent="0.2">
      <c r="A94" s="22" t="s">
        <v>252</v>
      </c>
      <c r="B94" s="23" t="s">
        <v>253</v>
      </c>
      <c r="C94" s="23" t="s">
        <v>30</v>
      </c>
      <c r="D94" s="23" t="s">
        <v>251</v>
      </c>
      <c r="E94" s="23" t="s">
        <v>32</v>
      </c>
      <c r="F94" s="23" t="s">
        <v>0</v>
      </c>
      <c r="G94" s="23" t="s">
        <v>0</v>
      </c>
      <c r="H94" s="23" t="s">
        <v>0</v>
      </c>
      <c r="I94" s="23" t="s">
        <v>0</v>
      </c>
      <c r="J94" s="23" t="s">
        <v>0</v>
      </c>
      <c r="K94" s="23" t="s">
        <v>0</v>
      </c>
      <c r="L94" s="23" t="s">
        <v>154</v>
      </c>
      <c r="M94" s="24">
        <v>505.7</v>
      </c>
      <c r="N94" s="24">
        <v>495.4</v>
      </c>
      <c r="O94" s="24">
        <v>628.6</v>
      </c>
      <c r="P94" s="24">
        <v>664.2</v>
      </c>
      <c r="Q94" s="24">
        <v>594.29999999999995</v>
      </c>
      <c r="R94" s="24" t="s">
        <v>0</v>
      </c>
    </row>
    <row r="95" spans="1:18" ht="63.75" customHeight="1" x14ac:dyDescent="0.2">
      <c r="A95" s="26" t="s">
        <v>617</v>
      </c>
      <c r="B95" s="25" t="s">
        <v>618</v>
      </c>
      <c r="C95" s="25" t="s">
        <v>619</v>
      </c>
      <c r="D95" s="23" t="s">
        <v>251</v>
      </c>
      <c r="E95" s="23" t="s">
        <v>32</v>
      </c>
      <c r="F95" s="23"/>
      <c r="G95" s="23"/>
      <c r="H95" s="23"/>
      <c r="I95" s="23"/>
      <c r="J95" s="23"/>
      <c r="K95" s="23"/>
      <c r="L95" s="25" t="s">
        <v>36</v>
      </c>
      <c r="M95" s="24">
        <v>10</v>
      </c>
      <c r="N95" s="24">
        <v>10</v>
      </c>
      <c r="O95" s="24">
        <v>10</v>
      </c>
      <c r="P95" s="24">
        <v>10</v>
      </c>
      <c r="Q95" s="24">
        <v>10</v>
      </c>
      <c r="R95" s="24"/>
    </row>
    <row r="96" spans="1:18" ht="42.75" customHeight="1" x14ac:dyDescent="0.2">
      <c r="A96" s="22" t="s">
        <v>254</v>
      </c>
      <c r="B96" s="23" t="s">
        <v>255</v>
      </c>
      <c r="C96" s="23" t="s">
        <v>0</v>
      </c>
      <c r="D96" s="23" t="s">
        <v>0</v>
      </c>
      <c r="E96" s="23" t="s">
        <v>0</v>
      </c>
      <c r="F96" s="23" t="s">
        <v>0</v>
      </c>
      <c r="G96" s="23" t="s">
        <v>0</v>
      </c>
      <c r="H96" s="23" t="s">
        <v>0</v>
      </c>
      <c r="I96" s="23" t="s">
        <v>0</v>
      </c>
      <c r="J96" s="23" t="s">
        <v>0</v>
      </c>
      <c r="K96" s="23" t="s">
        <v>0</v>
      </c>
      <c r="L96" s="23" t="s">
        <v>256</v>
      </c>
      <c r="M96" s="24">
        <f>M97+M98</f>
        <v>379.9</v>
      </c>
      <c r="N96" s="24">
        <f t="shared" ref="N96:Q96" si="5">N97+N98</f>
        <v>379.9</v>
      </c>
      <c r="O96" s="24">
        <f t="shared" si="5"/>
        <v>796.8</v>
      </c>
      <c r="P96" s="24">
        <f t="shared" si="5"/>
        <v>1472</v>
      </c>
      <c r="Q96" s="24">
        <f t="shared" si="5"/>
        <v>1577</v>
      </c>
      <c r="R96" s="24" t="s">
        <v>0</v>
      </c>
    </row>
    <row r="97" spans="1:18" ht="75.75" customHeight="1" x14ac:dyDescent="0.2">
      <c r="A97" s="22" t="s">
        <v>257</v>
      </c>
      <c r="B97" s="23" t="s">
        <v>258</v>
      </c>
      <c r="C97" s="23" t="s">
        <v>30</v>
      </c>
      <c r="D97" s="23" t="s">
        <v>259</v>
      </c>
      <c r="E97" s="23" t="s">
        <v>32</v>
      </c>
      <c r="F97" s="23" t="s">
        <v>0</v>
      </c>
      <c r="G97" s="23" t="s">
        <v>0</v>
      </c>
      <c r="H97" s="23" t="s">
        <v>0</v>
      </c>
      <c r="I97" s="23" t="s">
        <v>620</v>
      </c>
      <c r="J97" s="23" t="s">
        <v>0</v>
      </c>
      <c r="K97" s="23" t="s">
        <v>0</v>
      </c>
      <c r="L97" s="23" t="s">
        <v>260</v>
      </c>
      <c r="M97" s="24">
        <f>84+295.9</f>
        <v>379.9</v>
      </c>
      <c r="N97" s="24">
        <f>84+295.9</f>
        <v>379.9</v>
      </c>
      <c r="O97" s="24">
        <f>72+300</f>
        <v>372</v>
      </c>
      <c r="P97" s="24">
        <f>72+400</f>
        <v>472</v>
      </c>
      <c r="Q97" s="24">
        <f>72+505</f>
        <v>577</v>
      </c>
      <c r="R97" s="24" t="s">
        <v>0</v>
      </c>
    </row>
    <row r="98" spans="1:18" ht="75" customHeight="1" x14ac:dyDescent="0.2">
      <c r="A98" s="22" t="s">
        <v>261</v>
      </c>
      <c r="B98" s="23" t="s">
        <v>262</v>
      </c>
      <c r="C98" s="23" t="s">
        <v>30</v>
      </c>
      <c r="D98" s="23" t="s">
        <v>259</v>
      </c>
      <c r="E98" s="23" t="s">
        <v>32</v>
      </c>
      <c r="F98" s="23" t="s">
        <v>0</v>
      </c>
      <c r="G98" s="23" t="s">
        <v>0</v>
      </c>
      <c r="H98" s="23" t="s">
        <v>0</v>
      </c>
      <c r="I98" s="23" t="s">
        <v>0</v>
      </c>
      <c r="J98" s="23" t="s">
        <v>0</v>
      </c>
      <c r="K98" s="23" t="s">
        <v>0</v>
      </c>
      <c r="L98" s="23" t="s">
        <v>263</v>
      </c>
      <c r="M98" s="24">
        <v>0</v>
      </c>
      <c r="N98" s="24">
        <v>0</v>
      </c>
      <c r="O98" s="24">
        <v>424.8</v>
      </c>
      <c r="P98" s="24">
        <v>1000</v>
      </c>
      <c r="Q98" s="24">
        <v>1000</v>
      </c>
      <c r="R98" s="24" t="s">
        <v>0</v>
      </c>
    </row>
    <row r="99" spans="1:18" ht="54" customHeight="1" x14ac:dyDescent="0.2">
      <c r="A99" s="22" t="s">
        <v>264</v>
      </c>
      <c r="B99" s="23" t="s">
        <v>265</v>
      </c>
      <c r="C99" s="23" t="s">
        <v>0</v>
      </c>
      <c r="D99" s="23" t="s">
        <v>0</v>
      </c>
      <c r="E99" s="23" t="s">
        <v>0</v>
      </c>
      <c r="F99" s="23" t="s">
        <v>0</v>
      </c>
      <c r="G99" s="23" t="s">
        <v>0</v>
      </c>
      <c r="H99" s="23" t="s">
        <v>0</v>
      </c>
      <c r="I99" s="23" t="s">
        <v>0</v>
      </c>
      <c r="J99" s="23" t="s">
        <v>0</v>
      </c>
      <c r="K99" s="23" t="s">
        <v>0</v>
      </c>
      <c r="L99" s="23" t="s">
        <v>266</v>
      </c>
      <c r="M99" s="24">
        <f>M100+M104+M123</f>
        <v>24507.3</v>
      </c>
      <c r="N99" s="24">
        <f>N100+N104+N123</f>
        <v>23568.899999999998</v>
      </c>
      <c r="O99" s="24">
        <f>O100+O104+O123</f>
        <v>26151.599999999999</v>
      </c>
      <c r="P99" s="24">
        <f>P100+P104+P123</f>
        <v>25138.999999999996</v>
      </c>
      <c r="Q99" s="24">
        <f>Q100+Q104+Q123</f>
        <v>26277.699999999993</v>
      </c>
      <c r="R99" s="24" t="s">
        <v>0</v>
      </c>
    </row>
    <row r="100" spans="1:18" ht="75.75" customHeight="1" x14ac:dyDescent="0.2">
      <c r="A100" s="22" t="s">
        <v>267</v>
      </c>
      <c r="B100" s="23" t="s">
        <v>268</v>
      </c>
      <c r="C100" s="23" t="s">
        <v>0</v>
      </c>
      <c r="D100" s="23" t="s">
        <v>0</v>
      </c>
      <c r="E100" s="23" t="s">
        <v>0</v>
      </c>
      <c r="F100" s="23" t="s">
        <v>0</v>
      </c>
      <c r="G100" s="23" t="s">
        <v>0</v>
      </c>
      <c r="H100" s="23" t="s">
        <v>0</v>
      </c>
      <c r="I100" s="23" t="s">
        <v>0</v>
      </c>
      <c r="J100" s="23" t="s">
        <v>0</v>
      </c>
      <c r="K100" s="23" t="s">
        <v>0</v>
      </c>
      <c r="L100" s="23" t="s">
        <v>269</v>
      </c>
      <c r="M100" s="24">
        <f>M101+M103</f>
        <v>2426.3999999999996</v>
      </c>
      <c r="N100" s="24">
        <f t="shared" ref="N100:Q100" si="6">N101+N103</f>
        <v>2426.3999999999996</v>
      </c>
      <c r="O100" s="24">
        <f>O101+O103</f>
        <v>2307.2000000000003</v>
      </c>
      <c r="P100" s="24">
        <f t="shared" si="6"/>
        <v>1899.1</v>
      </c>
      <c r="Q100" s="24">
        <f t="shared" si="6"/>
        <v>1963.8</v>
      </c>
      <c r="R100" s="24" t="s">
        <v>0</v>
      </c>
    </row>
    <row r="101" spans="1:18" ht="77.25" customHeight="1" x14ac:dyDescent="0.2">
      <c r="A101" s="43" t="s">
        <v>270</v>
      </c>
      <c r="B101" s="44" t="s">
        <v>271</v>
      </c>
      <c r="C101" s="23" t="s">
        <v>272</v>
      </c>
      <c r="D101" s="23" t="s">
        <v>273</v>
      </c>
      <c r="E101" s="23" t="s">
        <v>274</v>
      </c>
      <c r="F101" s="23" t="s">
        <v>276</v>
      </c>
      <c r="G101" s="23" t="s">
        <v>277</v>
      </c>
      <c r="H101" s="23" t="s">
        <v>278</v>
      </c>
      <c r="I101" s="23" t="s">
        <v>0</v>
      </c>
      <c r="J101" s="23" t="s">
        <v>0</v>
      </c>
      <c r="K101" s="23" t="s">
        <v>0</v>
      </c>
      <c r="L101" s="23" t="s">
        <v>279</v>
      </c>
      <c r="M101" s="24">
        <f>1898.3+525.9</f>
        <v>2424.1999999999998</v>
      </c>
      <c r="N101" s="24">
        <f>1898.3+525.9</f>
        <v>2424.1999999999998</v>
      </c>
      <c r="O101" s="24">
        <f>2022.9+284.3</f>
        <v>2307.2000000000003</v>
      </c>
      <c r="P101" s="24">
        <v>1899.1</v>
      </c>
      <c r="Q101" s="24">
        <v>1917.2</v>
      </c>
      <c r="R101" s="24" t="s">
        <v>0</v>
      </c>
    </row>
    <row r="102" spans="1:18" ht="61.5" customHeight="1" x14ac:dyDescent="0.2">
      <c r="A102" s="43" t="s">
        <v>0</v>
      </c>
      <c r="B102" s="44" t="s">
        <v>0</v>
      </c>
      <c r="C102" s="23" t="s">
        <v>280</v>
      </c>
      <c r="D102" s="23" t="s">
        <v>34</v>
      </c>
      <c r="E102" s="23" t="s">
        <v>281</v>
      </c>
      <c r="F102" s="23" t="s">
        <v>0</v>
      </c>
      <c r="G102" s="23" t="s">
        <v>0</v>
      </c>
      <c r="H102" s="23" t="s">
        <v>0</v>
      </c>
      <c r="I102" s="23" t="s">
        <v>0</v>
      </c>
      <c r="J102" s="23" t="s">
        <v>0</v>
      </c>
      <c r="K102" s="23" t="s">
        <v>0</v>
      </c>
      <c r="L102" s="23"/>
      <c r="M102" s="24"/>
      <c r="N102" s="24"/>
      <c r="O102" s="24"/>
      <c r="P102" s="24"/>
      <c r="Q102" s="24"/>
      <c r="R102" s="24"/>
    </row>
    <row r="103" spans="1:18" ht="396" x14ac:dyDescent="0.2">
      <c r="A103" s="22" t="s">
        <v>282</v>
      </c>
      <c r="B103" s="23" t="s">
        <v>283</v>
      </c>
      <c r="C103" s="23" t="s">
        <v>284</v>
      </c>
      <c r="D103" s="23" t="s">
        <v>285</v>
      </c>
      <c r="E103" s="23" t="s">
        <v>286</v>
      </c>
      <c r="F103" s="23" t="s">
        <v>287</v>
      </c>
      <c r="G103" s="23" t="s">
        <v>34</v>
      </c>
      <c r="H103" s="23" t="s">
        <v>288</v>
      </c>
      <c r="I103" s="23" t="s">
        <v>0</v>
      </c>
      <c r="J103" s="23" t="s">
        <v>0</v>
      </c>
      <c r="K103" s="23" t="s">
        <v>0</v>
      </c>
      <c r="L103" s="23" t="s">
        <v>289</v>
      </c>
      <c r="M103" s="24">
        <v>2.2000000000000002</v>
      </c>
      <c r="N103" s="24">
        <v>2.2000000000000002</v>
      </c>
      <c r="O103" s="24">
        <v>0</v>
      </c>
      <c r="P103" s="24">
        <v>0</v>
      </c>
      <c r="Q103" s="24">
        <v>46.6</v>
      </c>
      <c r="R103" s="24" t="s">
        <v>0</v>
      </c>
    </row>
    <row r="104" spans="1:18" ht="73.5" customHeight="1" x14ac:dyDescent="0.2">
      <c r="A104" s="22" t="s">
        <v>290</v>
      </c>
      <c r="B104" s="23" t="s">
        <v>291</v>
      </c>
      <c r="C104" s="23" t="s">
        <v>0</v>
      </c>
      <c r="D104" s="23" t="s">
        <v>0</v>
      </c>
      <c r="E104" s="23" t="s">
        <v>0</v>
      </c>
      <c r="F104" s="23" t="s">
        <v>0</v>
      </c>
      <c r="G104" s="23" t="s">
        <v>0</v>
      </c>
      <c r="H104" s="23" t="s">
        <v>0</v>
      </c>
      <c r="I104" s="23" t="s">
        <v>0</v>
      </c>
      <c r="J104" s="23" t="s">
        <v>0</v>
      </c>
      <c r="K104" s="23" t="s">
        <v>0</v>
      </c>
      <c r="L104" s="23" t="s">
        <v>292</v>
      </c>
      <c r="M104" s="24">
        <f>M105+M107+M111+M112+M115+M117+M119+M120+M121+M122+M118</f>
        <v>21868.699999999997</v>
      </c>
      <c r="N104" s="24">
        <f t="shared" ref="N104:Q104" si="7">N105+N107+N111+N112+N115+N117+N119+N120+N121+N122+N118</f>
        <v>20930.299999999996</v>
      </c>
      <c r="O104" s="24">
        <f t="shared" si="7"/>
        <v>23844.399999999998</v>
      </c>
      <c r="P104" s="24">
        <f t="shared" si="7"/>
        <v>23239.899999999998</v>
      </c>
      <c r="Q104" s="24">
        <f t="shared" si="7"/>
        <v>24313.899999999994</v>
      </c>
      <c r="R104" s="24" t="s">
        <v>0</v>
      </c>
    </row>
    <row r="105" spans="1:18" ht="90" customHeight="1" x14ac:dyDescent="0.2">
      <c r="A105" s="43" t="s">
        <v>293</v>
      </c>
      <c r="B105" s="44" t="s">
        <v>294</v>
      </c>
      <c r="C105" s="23" t="s">
        <v>0</v>
      </c>
      <c r="D105" s="23" t="s">
        <v>0</v>
      </c>
      <c r="E105" s="23" t="s">
        <v>0</v>
      </c>
      <c r="F105" s="23" t="s">
        <v>295</v>
      </c>
      <c r="G105" s="23" t="s">
        <v>296</v>
      </c>
      <c r="H105" s="23" t="s">
        <v>297</v>
      </c>
      <c r="I105" s="23" t="s">
        <v>298</v>
      </c>
      <c r="J105" s="23" t="s">
        <v>275</v>
      </c>
      <c r="K105" s="23" t="s">
        <v>299</v>
      </c>
      <c r="L105" s="23" t="s">
        <v>115</v>
      </c>
      <c r="M105" s="24">
        <f>182.4+2028.7+1795.9</f>
        <v>4007</v>
      </c>
      <c r="N105" s="24">
        <f>170+1910+1731.2</f>
        <v>3811.2</v>
      </c>
      <c r="O105" s="24">
        <f>154.4+1656.1+1819.5</f>
        <v>3630</v>
      </c>
      <c r="P105" s="24">
        <f>154.1+943.1+1626.1</f>
        <v>2723.3</v>
      </c>
      <c r="Q105" s="24">
        <f>162.2+1554.7+2119.4</f>
        <v>3836.3</v>
      </c>
      <c r="R105" s="24" t="s">
        <v>0</v>
      </c>
    </row>
    <row r="106" spans="1:18" ht="15" customHeight="1" x14ac:dyDescent="0.2">
      <c r="A106" s="43" t="s">
        <v>0</v>
      </c>
      <c r="B106" s="44" t="s">
        <v>0</v>
      </c>
      <c r="C106" s="23" t="s">
        <v>0</v>
      </c>
      <c r="D106" s="23" t="s">
        <v>0</v>
      </c>
      <c r="E106" s="23" t="s">
        <v>0</v>
      </c>
      <c r="F106" s="23" t="s">
        <v>0</v>
      </c>
      <c r="G106" s="23" t="s">
        <v>0</v>
      </c>
      <c r="H106" s="23" t="s">
        <v>0</v>
      </c>
      <c r="I106" s="23" t="s">
        <v>300</v>
      </c>
      <c r="J106" s="23" t="s">
        <v>34</v>
      </c>
      <c r="K106" s="23" t="s">
        <v>301</v>
      </c>
      <c r="L106" s="23" t="s">
        <v>0</v>
      </c>
      <c r="M106" s="24" t="s">
        <v>0</v>
      </c>
      <c r="N106" s="24" t="s">
        <v>0</v>
      </c>
      <c r="O106" s="24" t="s">
        <v>0</v>
      </c>
      <c r="P106" s="24" t="s">
        <v>0</v>
      </c>
      <c r="Q106" s="24" t="s">
        <v>0</v>
      </c>
      <c r="R106" s="24" t="s">
        <v>0</v>
      </c>
    </row>
    <row r="107" spans="1:18" ht="252" x14ac:dyDescent="0.2">
      <c r="A107" s="43" t="s">
        <v>302</v>
      </c>
      <c r="B107" s="44" t="s">
        <v>303</v>
      </c>
      <c r="C107" s="23" t="s">
        <v>304</v>
      </c>
      <c r="D107" s="23" t="s">
        <v>305</v>
      </c>
      <c r="E107" s="23" t="s">
        <v>306</v>
      </c>
      <c r="F107" s="23" t="s">
        <v>307</v>
      </c>
      <c r="G107" s="23" t="s">
        <v>308</v>
      </c>
      <c r="H107" s="23" t="s">
        <v>309</v>
      </c>
      <c r="I107" s="23" t="s">
        <v>310</v>
      </c>
      <c r="J107" s="23" t="s">
        <v>275</v>
      </c>
      <c r="K107" s="23" t="s">
        <v>311</v>
      </c>
      <c r="L107" s="23" t="s">
        <v>312</v>
      </c>
      <c r="M107" s="24">
        <f>19+2468.7+0</f>
        <v>2487.6999999999998</v>
      </c>
      <c r="N107" s="24">
        <f>19+2468.7+0</f>
        <v>2487.6999999999998</v>
      </c>
      <c r="O107" s="24">
        <f>9.5+1303.5+99.6</f>
        <v>1412.6</v>
      </c>
      <c r="P107" s="24">
        <f>9.5+1303.5+99.6</f>
        <v>1412.6</v>
      </c>
      <c r="Q107" s="24">
        <f>9.5+1303.5+99.6</f>
        <v>1412.6</v>
      </c>
      <c r="R107" s="24" t="s">
        <v>0</v>
      </c>
    </row>
    <row r="108" spans="1:18" ht="165.75" customHeight="1" x14ac:dyDescent="0.2">
      <c r="A108" s="43" t="s">
        <v>0</v>
      </c>
      <c r="B108" s="44" t="s">
        <v>0</v>
      </c>
      <c r="C108" s="23" t="s">
        <v>0</v>
      </c>
      <c r="D108" s="23" t="s">
        <v>0</v>
      </c>
      <c r="E108" s="23" t="s">
        <v>0</v>
      </c>
      <c r="F108" s="23" t="s">
        <v>313</v>
      </c>
      <c r="G108" s="23" t="s">
        <v>193</v>
      </c>
      <c r="H108" s="23" t="s">
        <v>314</v>
      </c>
      <c r="I108" s="23" t="s">
        <v>315</v>
      </c>
      <c r="J108" s="23" t="s">
        <v>34</v>
      </c>
      <c r="K108" s="23" t="s">
        <v>316</v>
      </c>
      <c r="L108" s="23" t="s">
        <v>0</v>
      </c>
      <c r="M108" s="24" t="s">
        <v>0</v>
      </c>
      <c r="N108" s="24" t="s">
        <v>0</v>
      </c>
      <c r="O108" s="24" t="s">
        <v>0</v>
      </c>
      <c r="P108" s="24" t="s">
        <v>0</v>
      </c>
      <c r="Q108" s="24" t="s">
        <v>0</v>
      </c>
      <c r="R108" s="24" t="s">
        <v>0</v>
      </c>
    </row>
    <row r="109" spans="1:18" ht="96" x14ac:dyDescent="0.2">
      <c r="A109" s="43" t="s">
        <v>0</v>
      </c>
      <c r="B109" s="44" t="s">
        <v>0</v>
      </c>
      <c r="C109" s="23" t="s">
        <v>317</v>
      </c>
      <c r="D109" s="23" t="s">
        <v>34</v>
      </c>
      <c r="E109" s="23" t="s">
        <v>94</v>
      </c>
      <c r="F109" s="23" t="s">
        <v>0</v>
      </c>
      <c r="G109" s="23" t="s">
        <v>0</v>
      </c>
      <c r="H109" s="23" t="s">
        <v>0</v>
      </c>
      <c r="I109" s="23" t="s">
        <v>0</v>
      </c>
      <c r="J109" s="23" t="s">
        <v>0</v>
      </c>
      <c r="K109" s="23" t="s">
        <v>0</v>
      </c>
      <c r="L109" s="23"/>
      <c r="M109" s="24"/>
      <c r="N109" s="24"/>
      <c r="O109" s="24"/>
      <c r="P109" s="24"/>
      <c r="Q109" s="24"/>
      <c r="R109" s="24"/>
    </row>
    <row r="110" spans="1:18" ht="33.75" customHeight="1" x14ac:dyDescent="0.2">
      <c r="A110" s="43" t="s">
        <v>0</v>
      </c>
      <c r="B110" s="44" t="s">
        <v>0</v>
      </c>
      <c r="C110" s="23" t="s">
        <v>155</v>
      </c>
      <c r="D110" s="23" t="s">
        <v>34</v>
      </c>
      <c r="E110" s="23" t="s">
        <v>156</v>
      </c>
      <c r="F110" s="23" t="s">
        <v>0</v>
      </c>
      <c r="G110" s="23" t="s">
        <v>0</v>
      </c>
      <c r="H110" s="23" t="s">
        <v>0</v>
      </c>
      <c r="I110" s="23" t="s">
        <v>0</v>
      </c>
      <c r="J110" s="23" t="s">
        <v>0</v>
      </c>
      <c r="K110" s="23" t="s">
        <v>0</v>
      </c>
      <c r="L110" s="23"/>
      <c r="M110" s="24"/>
      <c r="N110" s="24"/>
      <c r="O110" s="24"/>
      <c r="P110" s="24"/>
      <c r="Q110" s="24"/>
      <c r="R110" s="24"/>
    </row>
    <row r="111" spans="1:18" ht="348" x14ac:dyDescent="0.2">
      <c r="A111" s="22" t="s">
        <v>318</v>
      </c>
      <c r="B111" s="23" t="s">
        <v>319</v>
      </c>
      <c r="C111" s="23" t="s">
        <v>0</v>
      </c>
      <c r="D111" s="23" t="s">
        <v>0</v>
      </c>
      <c r="E111" s="23" t="s">
        <v>0</v>
      </c>
      <c r="F111" s="23" t="s">
        <v>307</v>
      </c>
      <c r="G111" s="23" t="s">
        <v>277</v>
      </c>
      <c r="H111" s="23" t="s">
        <v>309</v>
      </c>
      <c r="I111" s="23" t="s">
        <v>320</v>
      </c>
      <c r="J111" s="23" t="s">
        <v>321</v>
      </c>
      <c r="K111" s="23" t="s">
        <v>322</v>
      </c>
      <c r="L111" s="23" t="s">
        <v>323</v>
      </c>
      <c r="M111" s="24">
        <v>4775.6000000000004</v>
      </c>
      <c r="N111" s="24">
        <v>4631.7</v>
      </c>
      <c r="O111" s="24">
        <v>3647</v>
      </c>
      <c r="P111" s="24">
        <v>3647</v>
      </c>
      <c r="Q111" s="24">
        <v>3647</v>
      </c>
      <c r="R111" s="24" t="s">
        <v>0</v>
      </c>
    </row>
    <row r="112" spans="1:18" ht="288" x14ac:dyDescent="0.2">
      <c r="A112" s="43" t="s">
        <v>324</v>
      </c>
      <c r="B112" s="44" t="s">
        <v>325</v>
      </c>
      <c r="C112" s="23" t="s">
        <v>0</v>
      </c>
      <c r="D112" s="23" t="s">
        <v>0</v>
      </c>
      <c r="E112" s="23" t="s">
        <v>0</v>
      </c>
      <c r="F112" s="23" t="s">
        <v>307</v>
      </c>
      <c r="G112" s="23" t="s">
        <v>326</v>
      </c>
      <c r="H112" s="23" t="s">
        <v>309</v>
      </c>
      <c r="I112" s="23" t="s">
        <v>327</v>
      </c>
      <c r="J112" s="23" t="s">
        <v>275</v>
      </c>
      <c r="K112" s="23" t="s">
        <v>328</v>
      </c>
      <c r="L112" s="23" t="s">
        <v>329</v>
      </c>
      <c r="M112" s="24">
        <v>8569</v>
      </c>
      <c r="N112" s="24">
        <v>8567.4</v>
      </c>
      <c r="O112" s="24">
        <v>11476.6</v>
      </c>
      <c r="P112" s="24">
        <v>11819.9</v>
      </c>
      <c r="Q112" s="24">
        <v>11819.9</v>
      </c>
      <c r="R112" s="24" t="s">
        <v>0</v>
      </c>
    </row>
    <row r="113" spans="1:18" ht="243.75" customHeight="1" x14ac:dyDescent="0.2">
      <c r="A113" s="43" t="s">
        <v>0</v>
      </c>
      <c r="B113" s="44" t="s">
        <v>0</v>
      </c>
      <c r="C113" s="23" t="s">
        <v>0</v>
      </c>
      <c r="D113" s="23" t="s">
        <v>0</v>
      </c>
      <c r="E113" s="23" t="s">
        <v>0</v>
      </c>
      <c r="F113" s="23" t="s">
        <v>307</v>
      </c>
      <c r="G113" s="23" t="s">
        <v>330</v>
      </c>
      <c r="H113" s="23" t="s">
        <v>309</v>
      </c>
      <c r="I113" s="23" t="s">
        <v>0</v>
      </c>
      <c r="J113" s="23" t="s">
        <v>0</v>
      </c>
      <c r="K113" s="23" t="s">
        <v>0</v>
      </c>
      <c r="L113" s="23" t="s">
        <v>0</v>
      </c>
      <c r="M113" s="24" t="s">
        <v>0</v>
      </c>
      <c r="N113" s="24" t="s">
        <v>0</v>
      </c>
      <c r="O113" s="24" t="s">
        <v>0</v>
      </c>
      <c r="P113" s="24" t="s">
        <v>0</v>
      </c>
      <c r="Q113" s="24" t="s">
        <v>0</v>
      </c>
      <c r="R113" s="24" t="s">
        <v>0</v>
      </c>
    </row>
    <row r="114" spans="1:18" ht="252" x14ac:dyDescent="0.2">
      <c r="A114" s="43" t="s">
        <v>0</v>
      </c>
      <c r="B114" s="44" t="s">
        <v>0</v>
      </c>
      <c r="C114" s="23" t="s">
        <v>0</v>
      </c>
      <c r="D114" s="23" t="s">
        <v>0</v>
      </c>
      <c r="E114" s="23" t="s">
        <v>0</v>
      </c>
      <c r="F114" s="23" t="s">
        <v>307</v>
      </c>
      <c r="G114" s="23" t="s">
        <v>331</v>
      </c>
      <c r="H114" s="23" t="s">
        <v>309</v>
      </c>
      <c r="I114" s="23" t="s">
        <v>0</v>
      </c>
      <c r="J114" s="23" t="s">
        <v>0</v>
      </c>
      <c r="K114" s="23" t="s">
        <v>0</v>
      </c>
      <c r="L114" s="23" t="s">
        <v>0</v>
      </c>
      <c r="M114" s="24" t="s">
        <v>0</v>
      </c>
      <c r="N114" s="24" t="s">
        <v>0</v>
      </c>
      <c r="O114" s="24" t="s">
        <v>0</v>
      </c>
      <c r="P114" s="24" t="s">
        <v>0</v>
      </c>
      <c r="Q114" s="24" t="s">
        <v>0</v>
      </c>
      <c r="R114" s="24" t="s">
        <v>0</v>
      </c>
    </row>
    <row r="115" spans="1:18" ht="192" x14ac:dyDescent="0.2">
      <c r="A115" s="43" t="s">
        <v>332</v>
      </c>
      <c r="B115" s="44" t="s">
        <v>333</v>
      </c>
      <c r="C115" s="23" t="s">
        <v>0</v>
      </c>
      <c r="D115" s="23" t="s">
        <v>0</v>
      </c>
      <c r="E115" s="23" t="s">
        <v>0</v>
      </c>
      <c r="F115" s="23" t="s">
        <v>334</v>
      </c>
      <c r="G115" s="23" t="s">
        <v>335</v>
      </c>
      <c r="H115" s="23" t="s">
        <v>336</v>
      </c>
      <c r="I115" s="23" t="s">
        <v>337</v>
      </c>
      <c r="J115" s="23" t="s">
        <v>34</v>
      </c>
      <c r="K115" s="23" t="s">
        <v>338</v>
      </c>
      <c r="L115" s="23" t="s">
        <v>339</v>
      </c>
      <c r="M115" s="24">
        <f>321.7+193.7+6.4</f>
        <v>521.79999999999995</v>
      </c>
      <c r="N115" s="24">
        <f>321.7+193.7+6.4</f>
        <v>521.79999999999995</v>
      </c>
      <c r="O115" s="24">
        <f>7.9+254.7+427.7</f>
        <v>690.3</v>
      </c>
      <c r="P115" s="24">
        <f>7.9+255.1+428.3</f>
        <v>691.3</v>
      </c>
      <c r="Q115" s="24">
        <f>7.9+255.6+429</f>
        <v>692.5</v>
      </c>
      <c r="R115" s="24" t="s">
        <v>0</v>
      </c>
    </row>
    <row r="116" spans="1:18" ht="156" x14ac:dyDescent="0.2">
      <c r="A116" s="43" t="s">
        <v>0</v>
      </c>
      <c r="B116" s="44" t="s">
        <v>0</v>
      </c>
      <c r="C116" s="23" t="s">
        <v>0</v>
      </c>
      <c r="D116" s="23" t="s">
        <v>0</v>
      </c>
      <c r="E116" s="23" t="s">
        <v>0</v>
      </c>
      <c r="F116" s="23" t="s">
        <v>340</v>
      </c>
      <c r="G116" s="23" t="s">
        <v>341</v>
      </c>
      <c r="H116" s="23" t="s">
        <v>342</v>
      </c>
      <c r="I116" s="23" t="s">
        <v>0</v>
      </c>
      <c r="J116" s="23" t="s">
        <v>0</v>
      </c>
      <c r="K116" s="23" t="s">
        <v>0</v>
      </c>
      <c r="L116" s="23" t="s">
        <v>0</v>
      </c>
      <c r="M116" s="24" t="s">
        <v>0</v>
      </c>
      <c r="N116" s="24" t="s">
        <v>0</v>
      </c>
      <c r="O116" s="24" t="s">
        <v>0</v>
      </c>
      <c r="P116" s="24" t="s">
        <v>0</v>
      </c>
      <c r="Q116" s="24" t="s">
        <v>0</v>
      </c>
      <c r="R116" s="24" t="s">
        <v>0</v>
      </c>
    </row>
    <row r="117" spans="1:18" ht="315" customHeight="1" x14ac:dyDescent="0.2">
      <c r="A117" s="27" t="s">
        <v>343</v>
      </c>
      <c r="B117" s="28" t="s">
        <v>344</v>
      </c>
      <c r="C117" s="28" t="s">
        <v>345</v>
      </c>
      <c r="D117" s="28" t="s">
        <v>346</v>
      </c>
      <c r="E117" s="28" t="s">
        <v>347</v>
      </c>
      <c r="F117" s="28" t="s">
        <v>348</v>
      </c>
      <c r="G117" s="28" t="s">
        <v>296</v>
      </c>
      <c r="H117" s="28" t="s">
        <v>349</v>
      </c>
      <c r="I117" s="28" t="s">
        <v>350</v>
      </c>
      <c r="J117" s="28" t="s">
        <v>351</v>
      </c>
      <c r="K117" s="28" t="s">
        <v>352</v>
      </c>
      <c r="L117" s="28" t="s">
        <v>339</v>
      </c>
      <c r="M117" s="29">
        <v>218</v>
      </c>
      <c r="N117" s="29">
        <v>218</v>
      </c>
      <c r="O117" s="29">
        <f>287.9</f>
        <v>287.89999999999998</v>
      </c>
      <c r="P117" s="29">
        <f>288.3</f>
        <v>288.3</v>
      </c>
      <c r="Q117" s="29">
        <f>288.8</f>
        <v>288.8</v>
      </c>
      <c r="R117" s="29" t="s">
        <v>0</v>
      </c>
    </row>
    <row r="118" spans="1:18" ht="255.75" customHeight="1" x14ac:dyDescent="0.2">
      <c r="A118" s="30" t="s">
        <v>621</v>
      </c>
      <c r="B118" s="31" t="s">
        <v>622</v>
      </c>
      <c r="C118" s="31"/>
      <c r="D118" s="32"/>
      <c r="E118" s="32"/>
      <c r="F118" s="31" t="s">
        <v>623</v>
      </c>
      <c r="G118" s="31" t="s">
        <v>34</v>
      </c>
      <c r="H118" s="32"/>
      <c r="I118" s="31" t="s">
        <v>624</v>
      </c>
      <c r="J118" s="31" t="s">
        <v>215</v>
      </c>
      <c r="K118" s="32"/>
      <c r="L118" s="33" t="s">
        <v>69</v>
      </c>
      <c r="M118" s="34">
        <v>0</v>
      </c>
      <c r="N118" s="34">
        <v>0</v>
      </c>
      <c r="O118" s="34">
        <v>1102.8</v>
      </c>
      <c r="P118" s="34">
        <v>1102.8</v>
      </c>
      <c r="Q118" s="34">
        <v>1102.8</v>
      </c>
      <c r="R118" s="34"/>
    </row>
    <row r="119" spans="1:18" ht="276" x14ac:dyDescent="0.2">
      <c r="A119" s="35" t="s">
        <v>353</v>
      </c>
      <c r="B119" s="36" t="s">
        <v>354</v>
      </c>
      <c r="C119" s="36" t="s">
        <v>0</v>
      </c>
      <c r="D119" s="36" t="s">
        <v>0</v>
      </c>
      <c r="E119" s="36" t="s">
        <v>0</v>
      </c>
      <c r="F119" s="36" t="s">
        <v>355</v>
      </c>
      <c r="G119" s="36" t="s">
        <v>296</v>
      </c>
      <c r="H119" s="36" t="s">
        <v>356</v>
      </c>
      <c r="I119" s="36" t="s">
        <v>357</v>
      </c>
      <c r="J119" s="36" t="s">
        <v>321</v>
      </c>
      <c r="K119" s="36" t="s">
        <v>358</v>
      </c>
      <c r="L119" s="36" t="s">
        <v>115</v>
      </c>
      <c r="M119" s="37">
        <v>961.2</v>
      </c>
      <c r="N119" s="37">
        <v>364.1</v>
      </c>
      <c r="O119" s="37">
        <v>1157.5999999999999</v>
      </c>
      <c r="P119" s="37">
        <v>1117.7</v>
      </c>
      <c r="Q119" s="37">
        <v>1077.8</v>
      </c>
      <c r="R119" s="37" t="s">
        <v>0</v>
      </c>
    </row>
    <row r="120" spans="1:18" ht="204" x14ac:dyDescent="0.2">
      <c r="A120" s="22" t="s">
        <v>359</v>
      </c>
      <c r="B120" s="23" t="s">
        <v>360</v>
      </c>
      <c r="C120" s="23" t="s">
        <v>0</v>
      </c>
      <c r="D120" s="23" t="s">
        <v>0</v>
      </c>
      <c r="E120" s="23" t="s">
        <v>0</v>
      </c>
      <c r="F120" s="23" t="s">
        <v>361</v>
      </c>
      <c r="G120" s="23" t="s">
        <v>362</v>
      </c>
      <c r="H120" s="23" t="s">
        <v>363</v>
      </c>
      <c r="I120" s="23" t="s">
        <v>364</v>
      </c>
      <c r="J120" s="23" t="s">
        <v>275</v>
      </c>
      <c r="K120" s="23" t="s">
        <v>365</v>
      </c>
      <c r="L120" s="23" t="s">
        <v>154</v>
      </c>
      <c r="M120" s="24">
        <v>13.1</v>
      </c>
      <c r="N120" s="24">
        <v>13.1</v>
      </c>
      <c r="O120" s="24">
        <v>16.5</v>
      </c>
      <c r="P120" s="24">
        <v>16.5</v>
      </c>
      <c r="Q120" s="24">
        <v>16.5</v>
      </c>
      <c r="R120" s="24" t="s">
        <v>0</v>
      </c>
    </row>
    <row r="121" spans="1:18" ht="161.25" customHeight="1" x14ac:dyDescent="0.2">
      <c r="A121" s="22" t="s">
        <v>366</v>
      </c>
      <c r="B121" s="23" t="s">
        <v>367</v>
      </c>
      <c r="C121" s="23" t="s">
        <v>79</v>
      </c>
      <c r="D121" s="23" t="s">
        <v>368</v>
      </c>
      <c r="E121" s="23" t="s">
        <v>81</v>
      </c>
      <c r="F121" s="23" t="s">
        <v>369</v>
      </c>
      <c r="G121" s="23" t="s">
        <v>370</v>
      </c>
      <c r="H121" s="23" t="s">
        <v>371</v>
      </c>
      <c r="I121" s="23" t="s">
        <v>372</v>
      </c>
      <c r="J121" s="23" t="s">
        <v>373</v>
      </c>
      <c r="K121" s="23" t="s">
        <v>374</v>
      </c>
      <c r="L121" s="23" t="s">
        <v>339</v>
      </c>
      <c r="M121" s="24">
        <v>79.3</v>
      </c>
      <c r="N121" s="24">
        <v>79.3</v>
      </c>
      <c r="O121" s="24">
        <v>102.5</v>
      </c>
      <c r="P121" s="24">
        <v>99.4</v>
      </c>
      <c r="Q121" s="24">
        <v>98.1</v>
      </c>
      <c r="R121" s="24" t="s">
        <v>0</v>
      </c>
    </row>
    <row r="122" spans="1:18" ht="324" x14ac:dyDescent="0.2">
      <c r="A122" s="26" t="s">
        <v>625</v>
      </c>
      <c r="B122" s="25" t="s">
        <v>626</v>
      </c>
      <c r="C122" s="23" t="s">
        <v>0</v>
      </c>
      <c r="D122" s="23" t="s">
        <v>0</v>
      </c>
      <c r="E122" s="23" t="s">
        <v>0</v>
      </c>
      <c r="F122" s="23" t="s">
        <v>375</v>
      </c>
      <c r="G122" s="23" t="s">
        <v>376</v>
      </c>
      <c r="H122" s="23" t="s">
        <v>377</v>
      </c>
      <c r="I122" s="23" t="s">
        <v>378</v>
      </c>
      <c r="J122" s="23" t="s">
        <v>321</v>
      </c>
      <c r="K122" s="23" t="s">
        <v>379</v>
      </c>
      <c r="L122" s="23" t="s">
        <v>339</v>
      </c>
      <c r="M122" s="24">
        <v>236</v>
      </c>
      <c r="N122" s="24">
        <v>236</v>
      </c>
      <c r="O122" s="24">
        <f>10.4+310.2</f>
        <v>320.59999999999997</v>
      </c>
      <c r="P122" s="24">
        <f>10.4+310.7</f>
        <v>321.09999999999997</v>
      </c>
      <c r="Q122" s="24">
        <f>10.4+311.2</f>
        <v>321.59999999999997</v>
      </c>
      <c r="R122" s="24" t="s">
        <v>0</v>
      </c>
    </row>
    <row r="123" spans="1:18" ht="294" customHeight="1" x14ac:dyDescent="0.2">
      <c r="A123" s="22" t="s">
        <v>380</v>
      </c>
      <c r="B123" s="23" t="s">
        <v>381</v>
      </c>
      <c r="C123" s="23" t="s">
        <v>0</v>
      </c>
      <c r="D123" s="23" t="s">
        <v>0</v>
      </c>
      <c r="E123" s="23" t="s">
        <v>0</v>
      </c>
      <c r="F123" s="23" t="s">
        <v>0</v>
      </c>
      <c r="G123" s="23" t="s">
        <v>0</v>
      </c>
      <c r="H123" s="23" t="s">
        <v>0</v>
      </c>
      <c r="I123" s="23" t="s">
        <v>0</v>
      </c>
      <c r="J123" s="23" t="s">
        <v>0</v>
      </c>
      <c r="K123" s="23" t="s">
        <v>0</v>
      </c>
      <c r="L123" s="23" t="s">
        <v>279</v>
      </c>
      <c r="M123" s="24">
        <f>M124</f>
        <v>212.2</v>
      </c>
      <c r="N123" s="24">
        <f t="shared" ref="N123:Q123" si="8">N124</f>
        <v>212.2</v>
      </c>
      <c r="O123" s="24">
        <f t="shared" si="8"/>
        <v>0</v>
      </c>
      <c r="P123" s="24">
        <f t="shared" si="8"/>
        <v>0</v>
      </c>
      <c r="Q123" s="24">
        <f t="shared" si="8"/>
        <v>0</v>
      </c>
      <c r="R123" s="24" t="s">
        <v>0</v>
      </c>
    </row>
    <row r="124" spans="1:18" ht="216" x14ac:dyDescent="0.2">
      <c r="A124" s="22" t="s">
        <v>270</v>
      </c>
      <c r="B124" s="23" t="s">
        <v>382</v>
      </c>
      <c r="C124" s="23" t="s">
        <v>571</v>
      </c>
      <c r="D124" s="23" t="s">
        <v>572</v>
      </c>
      <c r="E124" s="23" t="s">
        <v>274</v>
      </c>
      <c r="F124" s="23" t="s">
        <v>276</v>
      </c>
      <c r="G124" s="23" t="s">
        <v>277</v>
      </c>
      <c r="H124" s="23" t="s">
        <v>278</v>
      </c>
      <c r="I124" s="23" t="s">
        <v>0</v>
      </c>
      <c r="J124" s="23" t="s">
        <v>0</v>
      </c>
      <c r="K124" s="23" t="s">
        <v>0</v>
      </c>
      <c r="L124" s="23" t="s">
        <v>279</v>
      </c>
      <c r="M124" s="24">
        <v>212.2</v>
      </c>
      <c r="N124" s="24">
        <v>212.2</v>
      </c>
      <c r="O124" s="24">
        <v>0</v>
      </c>
      <c r="P124" s="24">
        <v>0</v>
      </c>
      <c r="Q124" s="24">
        <v>0</v>
      </c>
      <c r="R124" s="24" t="s">
        <v>0</v>
      </c>
    </row>
    <row r="125" spans="1:18" ht="180" customHeight="1" x14ac:dyDescent="0.2">
      <c r="A125" s="22" t="s">
        <v>383</v>
      </c>
      <c r="B125" s="23" t="s">
        <v>384</v>
      </c>
      <c r="C125" s="23" t="s">
        <v>0</v>
      </c>
      <c r="D125" s="23" t="s">
        <v>0</v>
      </c>
      <c r="E125" s="23" t="s">
        <v>0</v>
      </c>
      <c r="F125" s="23" t="s">
        <v>0</v>
      </c>
      <c r="G125" s="23" t="s">
        <v>0</v>
      </c>
      <c r="H125" s="23" t="s">
        <v>0</v>
      </c>
      <c r="I125" s="23" t="s">
        <v>0</v>
      </c>
      <c r="J125" s="23" t="s">
        <v>0</v>
      </c>
      <c r="K125" s="23" t="s">
        <v>0</v>
      </c>
      <c r="L125" s="23" t="s">
        <v>385</v>
      </c>
      <c r="M125" s="24">
        <f>M126+M127+M128</f>
        <v>221778</v>
      </c>
      <c r="N125" s="24">
        <f t="shared" ref="N125:Q125" si="9">N126+N127+N128</f>
        <v>219299</v>
      </c>
      <c r="O125" s="24">
        <f t="shared" si="9"/>
        <v>148987.70000000001</v>
      </c>
      <c r="P125" s="24">
        <f t="shared" si="9"/>
        <v>138810.6</v>
      </c>
      <c r="Q125" s="24">
        <f t="shared" si="9"/>
        <v>135838.79999999999</v>
      </c>
      <c r="R125" s="24" t="s">
        <v>0</v>
      </c>
    </row>
    <row r="126" spans="1:18" ht="266.25" customHeight="1" x14ac:dyDescent="0.2">
      <c r="A126" s="22" t="s">
        <v>386</v>
      </c>
      <c r="B126" s="23" t="s">
        <v>387</v>
      </c>
      <c r="C126" s="23" t="s">
        <v>52</v>
      </c>
      <c r="D126" s="23" t="s">
        <v>388</v>
      </c>
      <c r="E126" s="23" t="s">
        <v>54</v>
      </c>
      <c r="F126" s="23" t="s">
        <v>389</v>
      </c>
      <c r="G126" s="23" t="s">
        <v>296</v>
      </c>
      <c r="H126" s="23" t="s">
        <v>390</v>
      </c>
      <c r="I126" s="23" t="s">
        <v>391</v>
      </c>
      <c r="J126" s="23" t="s">
        <v>275</v>
      </c>
      <c r="K126" s="23" t="s">
        <v>392</v>
      </c>
      <c r="L126" s="23" t="s">
        <v>61</v>
      </c>
      <c r="M126" s="24">
        <v>93532.1</v>
      </c>
      <c r="N126" s="24">
        <v>91514.4</v>
      </c>
      <c r="O126" s="24">
        <v>62641.2</v>
      </c>
      <c r="P126" s="24">
        <v>58826</v>
      </c>
      <c r="Q126" s="24">
        <v>58183.199999999997</v>
      </c>
      <c r="R126" s="24" t="s">
        <v>0</v>
      </c>
    </row>
    <row r="127" spans="1:18" ht="409.5" x14ac:dyDescent="0.2">
      <c r="A127" s="22" t="s">
        <v>393</v>
      </c>
      <c r="B127" s="23" t="s">
        <v>394</v>
      </c>
      <c r="C127" s="23" t="s">
        <v>52</v>
      </c>
      <c r="D127" s="23" t="s">
        <v>388</v>
      </c>
      <c r="E127" s="23" t="s">
        <v>54</v>
      </c>
      <c r="F127" s="23" t="s">
        <v>389</v>
      </c>
      <c r="G127" s="23" t="s">
        <v>296</v>
      </c>
      <c r="H127" s="23" t="s">
        <v>390</v>
      </c>
      <c r="I127" s="23" t="s">
        <v>391</v>
      </c>
      <c r="J127" s="23" t="s">
        <v>275</v>
      </c>
      <c r="K127" s="23" t="s">
        <v>392</v>
      </c>
      <c r="L127" s="23" t="s">
        <v>61</v>
      </c>
      <c r="M127" s="24">
        <v>40131.4</v>
      </c>
      <c r="N127" s="24">
        <v>39722.5</v>
      </c>
      <c r="O127" s="24">
        <v>27168.9</v>
      </c>
      <c r="P127" s="24">
        <v>25356.1</v>
      </c>
      <c r="Q127" s="24">
        <v>24840</v>
      </c>
      <c r="R127" s="24" t="s">
        <v>0</v>
      </c>
    </row>
    <row r="128" spans="1:18" ht="360" x14ac:dyDescent="0.2">
      <c r="A128" s="22" t="s">
        <v>395</v>
      </c>
      <c r="B128" s="23" t="s">
        <v>396</v>
      </c>
      <c r="C128" s="23" t="s">
        <v>52</v>
      </c>
      <c r="D128" s="23" t="s">
        <v>388</v>
      </c>
      <c r="E128" s="23" t="s">
        <v>54</v>
      </c>
      <c r="F128" s="23" t="s">
        <v>397</v>
      </c>
      <c r="G128" s="23" t="s">
        <v>370</v>
      </c>
      <c r="H128" s="23" t="s">
        <v>398</v>
      </c>
      <c r="I128" s="23" t="s">
        <v>399</v>
      </c>
      <c r="J128" s="23" t="s">
        <v>275</v>
      </c>
      <c r="K128" s="23" t="s">
        <v>392</v>
      </c>
      <c r="L128" s="23" t="s">
        <v>55</v>
      </c>
      <c r="M128" s="24">
        <v>88114.5</v>
      </c>
      <c r="N128" s="24">
        <v>88062.1</v>
      </c>
      <c r="O128" s="24">
        <v>59177.599999999999</v>
      </c>
      <c r="P128" s="24">
        <v>54628.5</v>
      </c>
      <c r="Q128" s="24">
        <v>52815.6</v>
      </c>
      <c r="R128" s="24" t="s">
        <v>0</v>
      </c>
    </row>
    <row r="129" spans="1:18" ht="209.25" customHeight="1" x14ac:dyDescent="0.2">
      <c r="A129" s="22" t="s">
        <v>400</v>
      </c>
      <c r="B129" s="23" t="s">
        <v>401</v>
      </c>
      <c r="C129" s="23" t="s">
        <v>0</v>
      </c>
      <c r="D129" s="23" t="s">
        <v>0</v>
      </c>
      <c r="E129" s="23" t="s">
        <v>0</v>
      </c>
      <c r="F129" s="23" t="s">
        <v>0</v>
      </c>
      <c r="G129" s="23" t="s">
        <v>0</v>
      </c>
      <c r="H129" s="23" t="s">
        <v>0</v>
      </c>
      <c r="I129" s="23" t="s">
        <v>0</v>
      </c>
      <c r="J129" s="23" t="s">
        <v>0</v>
      </c>
      <c r="K129" s="23" t="s">
        <v>0</v>
      </c>
      <c r="L129" s="23" t="s">
        <v>402</v>
      </c>
      <c r="M129" s="24">
        <f>M130+M133+M131</f>
        <v>6122.9</v>
      </c>
      <c r="N129" s="24">
        <f t="shared" ref="N129:Q129" si="10">N130+N133+N131</f>
        <v>6122.9</v>
      </c>
      <c r="O129" s="24">
        <f t="shared" si="10"/>
        <v>8594.1999999999989</v>
      </c>
      <c r="P129" s="24">
        <f t="shared" si="10"/>
        <v>6927.9</v>
      </c>
      <c r="Q129" s="24">
        <f t="shared" si="10"/>
        <v>7037.6</v>
      </c>
      <c r="R129" s="24" t="s">
        <v>0</v>
      </c>
    </row>
    <row r="130" spans="1:18" ht="44.25" customHeight="1" x14ac:dyDescent="0.2">
      <c r="A130" s="22" t="s">
        <v>403</v>
      </c>
      <c r="B130" s="23" t="s">
        <v>404</v>
      </c>
      <c r="C130" s="23" t="s">
        <v>30</v>
      </c>
      <c r="D130" s="23" t="s">
        <v>405</v>
      </c>
      <c r="E130" s="23" t="s">
        <v>32</v>
      </c>
      <c r="F130" s="23" t="s">
        <v>406</v>
      </c>
      <c r="G130" s="23" t="s">
        <v>245</v>
      </c>
      <c r="H130" s="23" t="s">
        <v>407</v>
      </c>
      <c r="I130" s="25" t="s">
        <v>627</v>
      </c>
      <c r="J130" s="23" t="s">
        <v>0</v>
      </c>
      <c r="K130" s="23" t="s">
        <v>0</v>
      </c>
      <c r="L130" s="23" t="s">
        <v>408</v>
      </c>
      <c r="M130" s="24">
        <v>0</v>
      </c>
      <c r="N130" s="24">
        <v>0</v>
      </c>
      <c r="O130" s="24">
        <v>9.5</v>
      </c>
      <c r="P130" s="24">
        <v>9.5</v>
      </c>
      <c r="Q130" s="24">
        <v>9.5</v>
      </c>
      <c r="R130" s="24" t="s">
        <v>0</v>
      </c>
    </row>
    <row r="131" spans="1:18" x14ac:dyDescent="0.2">
      <c r="A131" s="26" t="s">
        <v>628</v>
      </c>
      <c r="B131" s="25" t="s">
        <v>629</v>
      </c>
      <c r="C131" s="23"/>
      <c r="D131" s="23"/>
      <c r="E131" s="23"/>
      <c r="F131" s="23"/>
      <c r="G131" s="23"/>
      <c r="H131" s="23"/>
      <c r="I131" s="23"/>
      <c r="J131" s="23"/>
      <c r="K131" s="23"/>
      <c r="L131" s="25" t="s">
        <v>630</v>
      </c>
      <c r="M131" s="24">
        <f>M132</f>
        <v>0</v>
      </c>
      <c r="N131" s="24">
        <f t="shared" ref="N131:Q131" si="11">N132</f>
        <v>0</v>
      </c>
      <c r="O131" s="24">
        <f t="shared" si="11"/>
        <v>2812.4</v>
      </c>
      <c r="P131" s="24">
        <f t="shared" si="11"/>
        <v>2812.4</v>
      </c>
      <c r="Q131" s="24">
        <f t="shared" si="11"/>
        <v>2812.4</v>
      </c>
      <c r="R131" s="24"/>
    </row>
    <row r="132" spans="1:18" ht="252" x14ac:dyDescent="0.2">
      <c r="A132" s="26" t="s">
        <v>631</v>
      </c>
      <c r="B132" s="25" t="s">
        <v>632</v>
      </c>
      <c r="C132" s="23" t="s">
        <v>30</v>
      </c>
      <c r="D132" s="23" t="s">
        <v>405</v>
      </c>
      <c r="E132" s="23" t="s">
        <v>32</v>
      </c>
      <c r="F132" s="23" t="s">
        <v>406</v>
      </c>
      <c r="G132" s="23" t="s">
        <v>245</v>
      </c>
      <c r="H132" s="23" t="s">
        <v>407</v>
      </c>
      <c r="I132" s="25" t="s">
        <v>633</v>
      </c>
      <c r="J132" s="23"/>
      <c r="K132" s="23"/>
      <c r="L132" s="25" t="s">
        <v>630</v>
      </c>
      <c r="M132" s="24">
        <v>0</v>
      </c>
      <c r="N132" s="24">
        <v>0</v>
      </c>
      <c r="O132" s="24">
        <v>2812.4</v>
      </c>
      <c r="P132" s="24">
        <v>2812.4</v>
      </c>
      <c r="Q132" s="24">
        <v>2812.4</v>
      </c>
      <c r="R132" s="24"/>
    </row>
    <row r="133" spans="1:18" ht="24" x14ac:dyDescent="0.2">
      <c r="A133" s="22" t="s">
        <v>409</v>
      </c>
      <c r="B133" s="23" t="s">
        <v>410</v>
      </c>
      <c r="C133" s="23" t="s">
        <v>0</v>
      </c>
      <c r="D133" s="23" t="s">
        <v>0</v>
      </c>
      <c r="E133" s="23" t="s">
        <v>0</v>
      </c>
      <c r="F133" s="23" t="s">
        <v>0</v>
      </c>
      <c r="G133" s="23" t="s">
        <v>0</v>
      </c>
      <c r="H133" s="23" t="s">
        <v>0</v>
      </c>
      <c r="I133" s="23" t="s">
        <v>0</v>
      </c>
      <c r="J133" s="23" t="s">
        <v>0</v>
      </c>
      <c r="K133" s="23" t="s">
        <v>0</v>
      </c>
      <c r="L133" s="25" t="s">
        <v>634</v>
      </c>
      <c r="M133" s="24">
        <f>M134</f>
        <v>6122.9</v>
      </c>
      <c r="N133" s="24">
        <f t="shared" ref="N133:Q133" si="12">N134</f>
        <v>6122.9</v>
      </c>
      <c r="O133" s="24">
        <f t="shared" si="12"/>
        <v>5772.2999999999993</v>
      </c>
      <c r="P133" s="24">
        <f t="shared" si="12"/>
        <v>4106</v>
      </c>
      <c r="Q133" s="24">
        <f t="shared" si="12"/>
        <v>4215.7000000000007</v>
      </c>
      <c r="R133" s="24" t="s">
        <v>0</v>
      </c>
    </row>
    <row r="134" spans="1:18" ht="63.75" customHeight="1" x14ac:dyDescent="0.2">
      <c r="A134" s="22" t="s">
        <v>411</v>
      </c>
      <c r="B134" s="23" t="s">
        <v>412</v>
      </c>
      <c r="C134" s="23" t="s">
        <v>0</v>
      </c>
      <c r="D134" s="23" t="s">
        <v>0</v>
      </c>
      <c r="E134" s="23" t="s">
        <v>0</v>
      </c>
      <c r="F134" s="23" t="s">
        <v>0</v>
      </c>
      <c r="G134" s="23" t="s">
        <v>0</v>
      </c>
      <c r="H134" s="23" t="s">
        <v>0</v>
      </c>
      <c r="I134" s="23" t="s">
        <v>0</v>
      </c>
      <c r="J134" s="23" t="s">
        <v>0</v>
      </c>
      <c r="K134" s="23" t="s">
        <v>0</v>
      </c>
      <c r="L134" s="25" t="s">
        <v>634</v>
      </c>
      <c r="M134" s="24">
        <f>M135+M136+M137+M138+M139+M140+M141+M142+M144+M143</f>
        <v>6122.9</v>
      </c>
      <c r="N134" s="24">
        <f t="shared" ref="N134:Q134" si="13">N135+N136+N137+N138+N139+N140+N141+N142+N144+N143</f>
        <v>6122.9</v>
      </c>
      <c r="O134" s="24">
        <f t="shared" si="13"/>
        <v>5772.2999999999993</v>
      </c>
      <c r="P134" s="24">
        <f t="shared" si="13"/>
        <v>4106</v>
      </c>
      <c r="Q134" s="24">
        <f t="shared" si="13"/>
        <v>4215.7000000000007</v>
      </c>
      <c r="R134" s="24" t="s">
        <v>0</v>
      </c>
    </row>
    <row r="135" spans="1:18" ht="240" x14ac:dyDescent="0.2">
      <c r="A135" s="26" t="s">
        <v>635</v>
      </c>
      <c r="B135" s="25" t="s">
        <v>636</v>
      </c>
      <c r="C135" s="23" t="s">
        <v>30</v>
      </c>
      <c r="D135" s="23" t="s">
        <v>164</v>
      </c>
      <c r="E135" s="23" t="s">
        <v>32</v>
      </c>
      <c r="F135" s="23" t="s">
        <v>406</v>
      </c>
      <c r="G135" s="23" t="s">
        <v>413</v>
      </c>
      <c r="H135" s="23" t="s">
        <v>407</v>
      </c>
      <c r="I135" s="23" t="s">
        <v>583</v>
      </c>
      <c r="J135" s="23" t="s">
        <v>0</v>
      </c>
      <c r="K135" s="23" t="s">
        <v>0</v>
      </c>
      <c r="L135" s="25" t="s">
        <v>339</v>
      </c>
      <c r="M135" s="24">
        <v>0</v>
      </c>
      <c r="N135" s="24">
        <v>0</v>
      </c>
      <c r="O135" s="24">
        <v>41.9</v>
      </c>
      <c r="P135" s="24">
        <v>41.9</v>
      </c>
      <c r="Q135" s="24">
        <v>41.9</v>
      </c>
      <c r="R135" s="24" t="s">
        <v>0</v>
      </c>
    </row>
    <row r="136" spans="1:18" ht="37.5" customHeight="1" x14ac:dyDescent="0.2">
      <c r="A136" s="22" t="s">
        <v>414</v>
      </c>
      <c r="B136" s="23" t="s">
        <v>415</v>
      </c>
      <c r="C136" s="23" t="s">
        <v>30</v>
      </c>
      <c r="D136" s="23" t="s">
        <v>164</v>
      </c>
      <c r="E136" s="23" t="s">
        <v>32</v>
      </c>
      <c r="F136" s="23" t="s">
        <v>406</v>
      </c>
      <c r="G136" s="23" t="s">
        <v>413</v>
      </c>
      <c r="H136" s="23" t="s">
        <v>407</v>
      </c>
      <c r="I136" s="23" t="s">
        <v>583</v>
      </c>
      <c r="J136" s="23" t="s">
        <v>0</v>
      </c>
      <c r="K136" s="23" t="s">
        <v>0</v>
      </c>
      <c r="L136" s="23" t="s">
        <v>45</v>
      </c>
      <c r="M136" s="24">
        <v>1610.4</v>
      </c>
      <c r="N136" s="24">
        <v>1610.4</v>
      </c>
      <c r="O136" s="24">
        <v>2629.6</v>
      </c>
      <c r="P136" s="24">
        <v>2819.1</v>
      </c>
      <c r="Q136" s="24">
        <v>3028.6</v>
      </c>
      <c r="R136" s="24" t="s">
        <v>0</v>
      </c>
    </row>
    <row r="137" spans="1:18" ht="51.75" customHeight="1" x14ac:dyDescent="0.2">
      <c r="A137" s="26" t="s">
        <v>637</v>
      </c>
      <c r="B137" s="25" t="s">
        <v>638</v>
      </c>
      <c r="C137" s="23" t="s">
        <v>30</v>
      </c>
      <c r="D137" s="23" t="s">
        <v>164</v>
      </c>
      <c r="E137" s="23" t="s">
        <v>32</v>
      </c>
      <c r="F137" s="23" t="s">
        <v>406</v>
      </c>
      <c r="G137" s="23" t="s">
        <v>413</v>
      </c>
      <c r="H137" s="23" t="s">
        <v>407</v>
      </c>
      <c r="I137" s="23" t="s">
        <v>583</v>
      </c>
      <c r="J137" s="23" t="s">
        <v>0</v>
      </c>
      <c r="K137" s="23" t="s">
        <v>0</v>
      </c>
      <c r="L137" s="25" t="s">
        <v>36</v>
      </c>
      <c r="M137" s="24">
        <v>0</v>
      </c>
      <c r="N137" s="24">
        <v>0</v>
      </c>
      <c r="O137" s="24">
        <f>87.1+295</f>
        <v>382.1</v>
      </c>
      <c r="P137" s="24">
        <v>87.1</v>
      </c>
      <c r="Q137" s="24">
        <v>87.1</v>
      </c>
      <c r="R137" s="24" t="s">
        <v>0</v>
      </c>
    </row>
    <row r="138" spans="1:18" ht="216.75" customHeight="1" x14ac:dyDescent="0.2">
      <c r="A138" s="26" t="s">
        <v>639</v>
      </c>
      <c r="B138" s="23" t="s">
        <v>640</v>
      </c>
      <c r="C138" s="23" t="s">
        <v>30</v>
      </c>
      <c r="D138" s="23" t="s">
        <v>164</v>
      </c>
      <c r="E138" s="23" t="s">
        <v>32</v>
      </c>
      <c r="F138" s="23" t="s">
        <v>406</v>
      </c>
      <c r="G138" s="23" t="s">
        <v>413</v>
      </c>
      <c r="H138" s="23" t="s">
        <v>407</v>
      </c>
      <c r="I138" s="23" t="s">
        <v>583</v>
      </c>
      <c r="J138" s="23" t="s">
        <v>0</v>
      </c>
      <c r="K138" s="23" t="s">
        <v>0</v>
      </c>
      <c r="L138" s="23" t="s">
        <v>168</v>
      </c>
      <c r="M138" s="24">
        <v>1100.4000000000001</v>
      </c>
      <c r="N138" s="24">
        <v>1100.4000000000001</v>
      </c>
      <c r="O138" s="24">
        <v>2059.6</v>
      </c>
      <c r="P138" s="24">
        <v>0</v>
      </c>
      <c r="Q138" s="24">
        <v>0</v>
      </c>
      <c r="R138" s="24" t="s">
        <v>0</v>
      </c>
    </row>
    <row r="139" spans="1:18" ht="219" customHeight="1" x14ac:dyDescent="0.2">
      <c r="A139" s="26" t="s">
        <v>417</v>
      </c>
      <c r="B139" s="23" t="s">
        <v>418</v>
      </c>
      <c r="C139" s="23" t="s">
        <v>30</v>
      </c>
      <c r="D139" s="23" t="s">
        <v>164</v>
      </c>
      <c r="E139" s="23" t="s">
        <v>32</v>
      </c>
      <c r="F139" s="23" t="s">
        <v>406</v>
      </c>
      <c r="G139" s="23" t="s">
        <v>413</v>
      </c>
      <c r="H139" s="23" t="s">
        <v>407</v>
      </c>
      <c r="I139" s="23" t="s">
        <v>583</v>
      </c>
      <c r="J139" s="23" t="s">
        <v>0</v>
      </c>
      <c r="K139" s="23" t="s">
        <v>0</v>
      </c>
      <c r="L139" s="23" t="s">
        <v>419</v>
      </c>
      <c r="M139" s="24">
        <v>170</v>
      </c>
      <c r="N139" s="24">
        <v>170</v>
      </c>
      <c r="O139" s="24">
        <v>180</v>
      </c>
      <c r="P139" s="24">
        <v>180</v>
      </c>
      <c r="Q139" s="24">
        <v>180</v>
      </c>
      <c r="R139" s="24" t="s">
        <v>0</v>
      </c>
    </row>
    <row r="140" spans="1:18" ht="220.5" customHeight="1" x14ac:dyDescent="0.2">
      <c r="A140" s="38" t="s">
        <v>641</v>
      </c>
      <c r="B140" s="23" t="s">
        <v>642</v>
      </c>
      <c r="C140" s="23" t="s">
        <v>30</v>
      </c>
      <c r="D140" s="23" t="s">
        <v>164</v>
      </c>
      <c r="E140" s="23" t="s">
        <v>32</v>
      </c>
      <c r="F140" s="23" t="s">
        <v>406</v>
      </c>
      <c r="G140" s="23" t="s">
        <v>413</v>
      </c>
      <c r="H140" s="23" t="s">
        <v>407</v>
      </c>
      <c r="I140" s="23" t="s">
        <v>583</v>
      </c>
      <c r="J140" s="28"/>
      <c r="K140" s="28"/>
      <c r="L140" s="39" t="s">
        <v>643</v>
      </c>
      <c r="M140" s="29">
        <v>0</v>
      </c>
      <c r="N140" s="29">
        <v>0</v>
      </c>
      <c r="O140" s="29">
        <v>41.9</v>
      </c>
      <c r="P140" s="29">
        <v>41.9</v>
      </c>
      <c r="Q140" s="29">
        <v>41.9</v>
      </c>
      <c r="R140" s="29"/>
    </row>
    <row r="141" spans="1:18" ht="223.5" customHeight="1" x14ac:dyDescent="0.2">
      <c r="A141" s="38" t="s">
        <v>644</v>
      </c>
      <c r="B141" s="23" t="s">
        <v>645</v>
      </c>
      <c r="C141" s="23" t="s">
        <v>30</v>
      </c>
      <c r="D141" s="23" t="s">
        <v>164</v>
      </c>
      <c r="E141" s="23" t="s">
        <v>32</v>
      </c>
      <c r="F141" s="23" t="s">
        <v>406</v>
      </c>
      <c r="G141" s="23" t="s">
        <v>413</v>
      </c>
      <c r="H141" s="23" t="s">
        <v>407</v>
      </c>
      <c r="I141" s="23" t="s">
        <v>583</v>
      </c>
      <c r="J141" s="28"/>
      <c r="K141" s="28"/>
      <c r="L141" s="39" t="s">
        <v>646</v>
      </c>
      <c r="M141" s="29">
        <v>309.5</v>
      </c>
      <c r="N141" s="29">
        <v>309.5</v>
      </c>
      <c r="O141" s="29">
        <v>381.3</v>
      </c>
      <c r="P141" s="29">
        <v>381.3</v>
      </c>
      <c r="Q141" s="29">
        <v>381.3</v>
      </c>
      <c r="R141" s="29"/>
    </row>
    <row r="142" spans="1:18" ht="240" x14ac:dyDescent="0.2">
      <c r="A142" s="38" t="s">
        <v>647</v>
      </c>
      <c r="B142" s="23" t="s">
        <v>648</v>
      </c>
      <c r="C142" s="23" t="s">
        <v>30</v>
      </c>
      <c r="D142" s="23" t="s">
        <v>164</v>
      </c>
      <c r="E142" s="23" t="s">
        <v>32</v>
      </c>
      <c r="F142" s="23" t="s">
        <v>406</v>
      </c>
      <c r="G142" s="23" t="s">
        <v>413</v>
      </c>
      <c r="H142" s="23" t="s">
        <v>407</v>
      </c>
      <c r="I142" s="23" t="s">
        <v>583</v>
      </c>
      <c r="J142" s="28"/>
      <c r="K142" s="28"/>
      <c r="L142" s="39" t="s">
        <v>643</v>
      </c>
      <c r="M142" s="29">
        <v>0</v>
      </c>
      <c r="N142" s="29">
        <v>0</v>
      </c>
      <c r="O142" s="29">
        <v>55.9</v>
      </c>
      <c r="P142" s="29">
        <v>55.9</v>
      </c>
      <c r="Q142" s="29">
        <v>55.9</v>
      </c>
      <c r="R142" s="29"/>
    </row>
    <row r="143" spans="1:18" ht="222" customHeight="1" x14ac:dyDescent="0.2">
      <c r="A143" s="38" t="s">
        <v>649</v>
      </c>
      <c r="B143" s="25" t="s">
        <v>650</v>
      </c>
      <c r="C143" s="23" t="s">
        <v>30</v>
      </c>
      <c r="D143" s="23" t="s">
        <v>164</v>
      </c>
      <c r="E143" s="23" t="s">
        <v>32</v>
      </c>
      <c r="F143" s="23" t="s">
        <v>406</v>
      </c>
      <c r="G143" s="23" t="s">
        <v>413</v>
      </c>
      <c r="H143" s="23" t="s">
        <v>407</v>
      </c>
      <c r="I143" s="23"/>
      <c r="J143" s="28"/>
      <c r="K143" s="28"/>
      <c r="L143" s="39" t="s">
        <v>651</v>
      </c>
      <c r="M143" s="29">
        <v>2777.7</v>
      </c>
      <c r="N143" s="29">
        <v>2777.7</v>
      </c>
      <c r="O143" s="29"/>
      <c r="P143" s="29"/>
      <c r="Q143" s="29"/>
      <c r="R143" s="29"/>
    </row>
    <row r="144" spans="1:18" ht="226.5" customHeight="1" x14ac:dyDescent="0.2">
      <c r="A144" s="38" t="s">
        <v>652</v>
      </c>
      <c r="B144" s="23" t="s">
        <v>653</v>
      </c>
      <c r="C144" s="23" t="s">
        <v>30</v>
      </c>
      <c r="D144" s="23" t="s">
        <v>164</v>
      </c>
      <c r="E144" s="23" t="s">
        <v>32</v>
      </c>
      <c r="F144" s="23" t="s">
        <v>406</v>
      </c>
      <c r="G144" s="23" t="s">
        <v>413</v>
      </c>
      <c r="H144" s="23" t="s">
        <v>407</v>
      </c>
      <c r="I144" s="23" t="s">
        <v>583</v>
      </c>
      <c r="J144" s="28"/>
      <c r="K144" s="28"/>
      <c r="L144" s="39" t="s">
        <v>654</v>
      </c>
      <c r="M144" s="29">
        <v>154.9</v>
      </c>
      <c r="N144" s="29">
        <v>154.9</v>
      </c>
      <c r="O144" s="29">
        <v>0</v>
      </c>
      <c r="P144" s="29">
        <v>498.8</v>
      </c>
      <c r="Q144" s="29">
        <v>399</v>
      </c>
      <c r="R144" s="29"/>
    </row>
    <row r="145" spans="1:18" ht="40.5" customHeight="1" x14ac:dyDescent="0.2">
      <c r="A145" s="40" t="s">
        <v>420</v>
      </c>
      <c r="B145" s="41" t="s">
        <v>421</v>
      </c>
      <c r="C145" s="41" t="s">
        <v>0</v>
      </c>
      <c r="D145" s="41" t="s">
        <v>0</v>
      </c>
      <c r="E145" s="41" t="s">
        <v>0</v>
      </c>
      <c r="F145" s="41" t="s">
        <v>0</v>
      </c>
      <c r="G145" s="41" t="s">
        <v>0</v>
      </c>
      <c r="H145" s="41" t="s">
        <v>0</v>
      </c>
      <c r="I145" s="41" t="s">
        <v>0</v>
      </c>
      <c r="J145" s="41" t="s">
        <v>0</v>
      </c>
      <c r="K145" s="41" t="s">
        <v>0</v>
      </c>
      <c r="L145" s="41" t="s">
        <v>422</v>
      </c>
      <c r="M145" s="42">
        <v>0</v>
      </c>
      <c r="N145" s="42">
        <v>0</v>
      </c>
      <c r="O145" s="42">
        <v>0</v>
      </c>
      <c r="P145" s="42">
        <v>9954.5</v>
      </c>
      <c r="Q145" s="42">
        <v>17792.8</v>
      </c>
      <c r="R145" s="42" t="s">
        <v>0</v>
      </c>
    </row>
    <row r="146" spans="1:18" ht="72" x14ac:dyDescent="0.2">
      <c r="A146" s="12" t="s">
        <v>424</v>
      </c>
      <c r="B146" s="13" t="s">
        <v>425</v>
      </c>
      <c r="C146" s="13" t="s">
        <v>0</v>
      </c>
      <c r="D146" s="13" t="s">
        <v>0</v>
      </c>
      <c r="E146" s="13" t="s">
        <v>0</v>
      </c>
      <c r="F146" s="13" t="s">
        <v>0</v>
      </c>
      <c r="G146" s="13" t="s">
        <v>0</v>
      </c>
      <c r="H146" s="13" t="s">
        <v>0</v>
      </c>
      <c r="I146" s="13" t="s">
        <v>0</v>
      </c>
      <c r="J146" s="13" t="s">
        <v>0</v>
      </c>
      <c r="K146" s="13" t="s">
        <v>0</v>
      </c>
      <c r="L146" s="8" t="s">
        <v>426</v>
      </c>
      <c r="M146" s="14">
        <f>M147+M170+M183+M188+M193+M197</f>
        <v>67686.7</v>
      </c>
      <c r="N146" s="14">
        <f>N147+N170+N183+N188+N193+N197</f>
        <v>63075.700000000004</v>
      </c>
      <c r="O146" s="14">
        <f>O147+O170+O183+O188+O193+O197</f>
        <v>116792.6</v>
      </c>
      <c r="P146" s="14">
        <f>P147+P170+P183+P188+P193+P197</f>
        <v>113002.6</v>
      </c>
      <c r="Q146" s="14">
        <f>Q147+Q170+Q183+Q188+Q193+Q197</f>
        <v>77205.8</v>
      </c>
      <c r="R146" s="14"/>
    </row>
    <row r="147" spans="1:18" ht="48" x14ac:dyDescent="0.2">
      <c r="A147" s="12" t="s">
        <v>427</v>
      </c>
      <c r="B147" s="13" t="s">
        <v>428</v>
      </c>
      <c r="C147" s="13" t="s">
        <v>0</v>
      </c>
      <c r="D147" s="13" t="s">
        <v>0</v>
      </c>
      <c r="E147" s="13" t="s">
        <v>0</v>
      </c>
      <c r="F147" s="13" t="s">
        <v>0</v>
      </c>
      <c r="G147" s="13" t="s">
        <v>0</v>
      </c>
      <c r="H147" s="13" t="s">
        <v>0</v>
      </c>
      <c r="I147" s="13" t="s">
        <v>0</v>
      </c>
      <c r="J147" s="13" t="s">
        <v>0</v>
      </c>
      <c r="K147" s="13" t="s">
        <v>0</v>
      </c>
      <c r="L147" s="8" t="s">
        <v>429</v>
      </c>
      <c r="M147" s="14">
        <f>M148</f>
        <v>49168.9</v>
      </c>
      <c r="N147" s="14">
        <f t="shared" ref="N147:Q147" si="14">N148</f>
        <v>45217.3</v>
      </c>
      <c r="O147" s="14">
        <f t="shared" si="14"/>
        <v>102077.8</v>
      </c>
      <c r="P147" s="14">
        <f t="shared" si="14"/>
        <v>95978.4</v>
      </c>
      <c r="Q147" s="14">
        <f t="shared" si="14"/>
        <v>58389.7</v>
      </c>
      <c r="R147" s="14"/>
    </row>
    <row r="148" spans="1:18" ht="41.25" customHeight="1" x14ac:dyDescent="0.2">
      <c r="A148" s="12" t="s">
        <v>430</v>
      </c>
      <c r="B148" s="13" t="s">
        <v>431</v>
      </c>
      <c r="C148" s="13" t="s">
        <v>0</v>
      </c>
      <c r="D148" s="13" t="s">
        <v>0</v>
      </c>
      <c r="E148" s="13" t="s">
        <v>0</v>
      </c>
      <c r="F148" s="13" t="s">
        <v>0</v>
      </c>
      <c r="G148" s="13" t="s">
        <v>0</v>
      </c>
      <c r="H148" s="13" t="s">
        <v>0</v>
      </c>
      <c r="I148" s="13" t="s">
        <v>0</v>
      </c>
      <c r="J148" s="13" t="s">
        <v>0</v>
      </c>
      <c r="K148" s="13" t="s">
        <v>0</v>
      </c>
      <c r="L148" s="8" t="s">
        <v>429</v>
      </c>
      <c r="M148" s="14">
        <f>M149+M151+M155+M157+M159+M163+M165+M166+M168+M161</f>
        <v>49168.9</v>
      </c>
      <c r="N148" s="14">
        <f t="shared" ref="N148:Q148" si="15">N149+N151+N155+N157+N159+N163+N165+N166+N168+N161</f>
        <v>45217.3</v>
      </c>
      <c r="O148" s="14">
        <f t="shared" si="15"/>
        <v>102077.8</v>
      </c>
      <c r="P148" s="14">
        <f t="shared" si="15"/>
        <v>95978.4</v>
      </c>
      <c r="Q148" s="14">
        <f t="shared" si="15"/>
        <v>58389.7</v>
      </c>
      <c r="R148" s="14"/>
    </row>
    <row r="149" spans="1:18" ht="84" x14ac:dyDescent="0.2">
      <c r="A149" s="51" t="s">
        <v>432</v>
      </c>
      <c r="B149" s="52" t="s">
        <v>433</v>
      </c>
      <c r="C149" s="13" t="s">
        <v>30</v>
      </c>
      <c r="D149" s="13" t="s">
        <v>434</v>
      </c>
      <c r="E149" s="13" t="s">
        <v>32</v>
      </c>
      <c r="F149" s="13" t="s">
        <v>0</v>
      </c>
      <c r="G149" s="13" t="s">
        <v>0</v>
      </c>
      <c r="H149" s="13" t="s">
        <v>0</v>
      </c>
      <c r="I149" s="13" t="s">
        <v>0</v>
      </c>
      <c r="J149" s="13" t="s">
        <v>0</v>
      </c>
      <c r="K149" s="13" t="s">
        <v>0</v>
      </c>
      <c r="L149" s="8" t="s">
        <v>36</v>
      </c>
      <c r="M149" s="14">
        <v>215.5</v>
      </c>
      <c r="N149" s="14">
        <v>76.5</v>
      </c>
      <c r="O149" s="14">
        <f>458.6+9572.5</f>
        <v>10031.1</v>
      </c>
      <c r="P149" s="14">
        <v>200</v>
      </c>
      <c r="Q149" s="14">
        <v>200</v>
      </c>
      <c r="R149" s="14"/>
    </row>
    <row r="150" spans="1:18" ht="60" x14ac:dyDescent="0.2">
      <c r="A150" s="51" t="s">
        <v>0</v>
      </c>
      <c r="B150" s="52" t="s">
        <v>0</v>
      </c>
      <c r="C150" s="13" t="s">
        <v>37</v>
      </c>
      <c r="D150" s="13" t="s">
        <v>38</v>
      </c>
      <c r="E150" s="13" t="s">
        <v>39</v>
      </c>
      <c r="F150" s="13" t="s">
        <v>0</v>
      </c>
      <c r="G150" s="13" t="s">
        <v>0</v>
      </c>
      <c r="H150" s="13" t="s">
        <v>0</v>
      </c>
      <c r="I150" s="13" t="s">
        <v>0</v>
      </c>
      <c r="J150" s="13" t="s">
        <v>0</v>
      </c>
      <c r="K150" s="13" t="s">
        <v>0</v>
      </c>
      <c r="L150" s="8" t="s">
        <v>0</v>
      </c>
      <c r="M150" s="14"/>
      <c r="N150" s="14"/>
      <c r="O150" s="14"/>
      <c r="P150" s="14"/>
      <c r="Q150" s="14"/>
      <c r="R150" s="14"/>
    </row>
    <row r="151" spans="1:18" ht="60" x14ac:dyDescent="0.2">
      <c r="A151" s="51" t="s">
        <v>435</v>
      </c>
      <c r="B151" s="52" t="s">
        <v>436</v>
      </c>
      <c r="C151" s="13" t="s">
        <v>197</v>
      </c>
      <c r="D151" s="13" t="s">
        <v>198</v>
      </c>
      <c r="E151" s="13" t="s">
        <v>199</v>
      </c>
      <c r="F151" s="13" t="s">
        <v>0</v>
      </c>
      <c r="G151" s="13" t="s">
        <v>0</v>
      </c>
      <c r="H151" s="13" t="s">
        <v>0</v>
      </c>
      <c r="I151" s="13" t="s">
        <v>0</v>
      </c>
      <c r="J151" s="13" t="s">
        <v>0</v>
      </c>
      <c r="K151" s="13" t="s">
        <v>0</v>
      </c>
      <c r="L151" s="8" t="s">
        <v>168</v>
      </c>
      <c r="M151" s="14">
        <f>11</f>
        <v>11</v>
      </c>
      <c r="N151" s="14">
        <f>10.8</f>
        <v>10.8</v>
      </c>
      <c r="O151" s="14">
        <f>5221.2</f>
        <v>5221.2</v>
      </c>
      <c r="P151" s="14">
        <f>3334.8</f>
        <v>3334.8</v>
      </c>
      <c r="Q151" s="14">
        <f>3380.9</f>
        <v>3380.9</v>
      </c>
      <c r="R151" s="14"/>
    </row>
    <row r="152" spans="1:18" ht="84" x14ac:dyDescent="0.2">
      <c r="A152" s="51" t="s">
        <v>0</v>
      </c>
      <c r="B152" s="52" t="s">
        <v>0</v>
      </c>
      <c r="C152" s="13" t="s">
        <v>30</v>
      </c>
      <c r="D152" s="13" t="s">
        <v>167</v>
      </c>
      <c r="E152" s="13" t="s">
        <v>32</v>
      </c>
      <c r="F152" s="13" t="s">
        <v>0</v>
      </c>
      <c r="G152" s="13" t="s">
        <v>0</v>
      </c>
      <c r="H152" s="13" t="s">
        <v>0</v>
      </c>
      <c r="I152" s="13" t="s">
        <v>0</v>
      </c>
      <c r="J152" s="13" t="s">
        <v>0</v>
      </c>
      <c r="K152" s="13" t="s">
        <v>0</v>
      </c>
      <c r="L152" s="8" t="s">
        <v>0</v>
      </c>
      <c r="M152" s="14"/>
      <c r="N152" s="14"/>
      <c r="O152" s="14"/>
      <c r="P152" s="14"/>
      <c r="Q152" s="14"/>
      <c r="R152" s="14"/>
    </row>
    <row r="153" spans="1:18" ht="48" x14ac:dyDescent="0.2">
      <c r="A153" s="51" t="s">
        <v>0</v>
      </c>
      <c r="B153" s="52" t="s">
        <v>0</v>
      </c>
      <c r="C153" s="13" t="s">
        <v>437</v>
      </c>
      <c r="D153" s="13" t="s">
        <v>198</v>
      </c>
      <c r="E153" s="13" t="s">
        <v>438</v>
      </c>
      <c r="F153" s="13" t="s">
        <v>0</v>
      </c>
      <c r="G153" s="13" t="s">
        <v>0</v>
      </c>
      <c r="H153" s="13" t="s">
        <v>0</v>
      </c>
      <c r="I153" s="13" t="s">
        <v>0</v>
      </c>
      <c r="J153" s="13" t="s">
        <v>0</v>
      </c>
      <c r="K153" s="13" t="s">
        <v>0</v>
      </c>
      <c r="L153" s="8" t="s">
        <v>0</v>
      </c>
      <c r="M153" s="14"/>
      <c r="N153" s="14"/>
      <c r="O153" s="14"/>
      <c r="P153" s="14"/>
      <c r="Q153" s="14"/>
      <c r="R153" s="14"/>
    </row>
    <row r="154" spans="1:18" ht="48" x14ac:dyDescent="0.2">
      <c r="A154" s="51" t="s">
        <v>0</v>
      </c>
      <c r="B154" s="52" t="s">
        <v>0</v>
      </c>
      <c r="C154" s="13" t="s">
        <v>439</v>
      </c>
      <c r="D154" s="13" t="s">
        <v>440</v>
      </c>
      <c r="E154" s="13" t="s">
        <v>131</v>
      </c>
      <c r="F154" s="13" t="s">
        <v>0</v>
      </c>
      <c r="G154" s="13" t="s">
        <v>0</v>
      </c>
      <c r="H154" s="13" t="s">
        <v>0</v>
      </c>
      <c r="I154" s="13" t="s">
        <v>0</v>
      </c>
      <c r="J154" s="13" t="s">
        <v>0</v>
      </c>
      <c r="K154" s="13" t="s">
        <v>0</v>
      </c>
      <c r="L154" s="8" t="s">
        <v>0</v>
      </c>
      <c r="M154" s="14"/>
      <c r="N154" s="14"/>
      <c r="O154" s="14"/>
      <c r="P154" s="14"/>
      <c r="Q154" s="14"/>
      <c r="R154" s="14"/>
    </row>
    <row r="155" spans="1:18" ht="120" x14ac:dyDescent="0.2">
      <c r="A155" s="51" t="s">
        <v>441</v>
      </c>
      <c r="B155" s="52" t="s">
        <v>442</v>
      </c>
      <c r="C155" s="13" t="s">
        <v>42</v>
      </c>
      <c r="D155" s="13" t="s">
        <v>43</v>
      </c>
      <c r="E155" s="13" t="s">
        <v>44</v>
      </c>
      <c r="F155" s="13" t="s">
        <v>0</v>
      </c>
      <c r="G155" s="13" t="s">
        <v>0</v>
      </c>
      <c r="H155" s="13" t="s">
        <v>0</v>
      </c>
      <c r="I155" s="13" t="s">
        <v>0</v>
      </c>
      <c r="J155" s="13" t="s">
        <v>0</v>
      </c>
      <c r="K155" s="13" t="s">
        <v>0</v>
      </c>
      <c r="L155" s="8" t="s">
        <v>45</v>
      </c>
      <c r="M155" s="14">
        <f>15820.3+2890.8</f>
        <v>18711.099999999999</v>
      </c>
      <c r="N155" s="14">
        <f>13649.8+2731.7</f>
        <v>16381.5</v>
      </c>
      <c r="O155" s="14">
        <v>25832.400000000001</v>
      </c>
      <c r="P155" s="14">
        <v>18947.5</v>
      </c>
      <c r="Q155" s="14">
        <v>20083.599999999999</v>
      </c>
      <c r="R155" s="14"/>
    </row>
    <row r="156" spans="1:18" ht="84" x14ac:dyDescent="0.2">
      <c r="A156" s="51" t="s">
        <v>0</v>
      </c>
      <c r="B156" s="52" t="s">
        <v>0</v>
      </c>
      <c r="C156" s="13" t="s">
        <v>30</v>
      </c>
      <c r="D156" s="13" t="s">
        <v>443</v>
      </c>
      <c r="E156" s="13" t="s">
        <v>32</v>
      </c>
      <c r="F156" s="13" t="s">
        <v>0</v>
      </c>
      <c r="G156" s="13" t="s">
        <v>0</v>
      </c>
      <c r="H156" s="13" t="s">
        <v>0</v>
      </c>
      <c r="I156" s="13" t="s">
        <v>0</v>
      </c>
      <c r="J156" s="13" t="s">
        <v>0</v>
      </c>
      <c r="K156" s="13" t="s">
        <v>0</v>
      </c>
      <c r="L156" s="8" t="s">
        <v>0</v>
      </c>
      <c r="M156" s="14"/>
      <c r="N156" s="14"/>
      <c r="O156" s="14"/>
      <c r="P156" s="14"/>
      <c r="Q156" s="14"/>
      <c r="R156" s="14"/>
    </row>
    <row r="157" spans="1:18" ht="48" x14ac:dyDescent="0.2">
      <c r="A157" s="51" t="s">
        <v>444</v>
      </c>
      <c r="B157" s="52" t="s">
        <v>445</v>
      </c>
      <c r="C157" s="13" t="s">
        <v>148</v>
      </c>
      <c r="D157" s="13" t="s">
        <v>149</v>
      </c>
      <c r="E157" s="13" t="s">
        <v>150</v>
      </c>
      <c r="F157" s="13" t="s">
        <v>0</v>
      </c>
      <c r="G157" s="13" t="s">
        <v>0</v>
      </c>
      <c r="H157" s="13" t="s">
        <v>0</v>
      </c>
      <c r="I157" s="13" t="s">
        <v>0</v>
      </c>
      <c r="J157" s="13" t="s">
        <v>0</v>
      </c>
      <c r="K157" s="13" t="s">
        <v>0</v>
      </c>
      <c r="L157" s="8" t="s">
        <v>446</v>
      </c>
      <c r="M157" s="14">
        <f>1896.7+57.1</f>
        <v>1953.8</v>
      </c>
      <c r="N157" s="14">
        <f>1815.7+57.1</f>
        <v>1872.8</v>
      </c>
      <c r="O157" s="14">
        <f>2198.8</f>
        <v>2198.8000000000002</v>
      </c>
      <c r="P157" s="14">
        <f>2398.8</f>
        <v>2398.8000000000002</v>
      </c>
      <c r="Q157" s="14">
        <v>2398.8000000000002</v>
      </c>
      <c r="R157" s="14"/>
    </row>
    <row r="158" spans="1:18" ht="73.5" customHeight="1" x14ac:dyDescent="0.2">
      <c r="A158" s="51" t="s">
        <v>0</v>
      </c>
      <c r="B158" s="52" t="s">
        <v>0</v>
      </c>
      <c r="C158" s="13" t="s">
        <v>30</v>
      </c>
      <c r="D158" s="13" t="s">
        <v>152</v>
      </c>
      <c r="E158" s="13" t="s">
        <v>32</v>
      </c>
      <c r="F158" s="13" t="s">
        <v>0</v>
      </c>
      <c r="G158" s="13" t="s">
        <v>0</v>
      </c>
      <c r="H158" s="13" t="s">
        <v>0</v>
      </c>
      <c r="I158" s="13" t="s">
        <v>0</v>
      </c>
      <c r="J158" s="13" t="s">
        <v>0</v>
      </c>
      <c r="K158" s="13" t="s">
        <v>0</v>
      </c>
      <c r="L158" s="8" t="s">
        <v>0</v>
      </c>
      <c r="M158" s="14"/>
      <c r="N158" s="14"/>
      <c r="O158" s="14"/>
      <c r="P158" s="14"/>
      <c r="Q158" s="14"/>
      <c r="R158" s="14"/>
    </row>
    <row r="159" spans="1:18" ht="77.25" customHeight="1" x14ac:dyDescent="0.2">
      <c r="A159" s="51" t="s">
        <v>447</v>
      </c>
      <c r="B159" s="52" t="s">
        <v>448</v>
      </c>
      <c r="C159" s="13" t="s">
        <v>102</v>
      </c>
      <c r="D159" s="13" t="s">
        <v>103</v>
      </c>
      <c r="E159" s="13" t="s">
        <v>104</v>
      </c>
      <c r="F159" s="13" t="s">
        <v>0</v>
      </c>
      <c r="G159" s="13" t="s">
        <v>0</v>
      </c>
      <c r="H159" s="13" t="s">
        <v>0</v>
      </c>
      <c r="I159" s="13" t="s">
        <v>0</v>
      </c>
      <c r="J159" s="13" t="s">
        <v>0</v>
      </c>
      <c r="K159" s="13" t="s">
        <v>0</v>
      </c>
      <c r="L159" s="18" t="s">
        <v>108</v>
      </c>
      <c r="M159" s="14">
        <v>90.7</v>
      </c>
      <c r="N159" s="14">
        <v>90.7</v>
      </c>
      <c r="O159" s="14">
        <v>93.5</v>
      </c>
      <c r="P159" s="14">
        <v>35</v>
      </c>
      <c r="Q159" s="14">
        <v>35</v>
      </c>
      <c r="R159" s="14"/>
    </row>
    <row r="160" spans="1:18" ht="74.25" customHeight="1" x14ac:dyDescent="0.2">
      <c r="A160" s="51" t="s">
        <v>0</v>
      </c>
      <c r="B160" s="52" t="s">
        <v>0</v>
      </c>
      <c r="C160" s="13" t="s">
        <v>30</v>
      </c>
      <c r="D160" s="13" t="s">
        <v>449</v>
      </c>
      <c r="E160" s="13" t="s">
        <v>32</v>
      </c>
      <c r="F160" s="13" t="s">
        <v>0</v>
      </c>
      <c r="G160" s="13" t="s">
        <v>0</v>
      </c>
      <c r="H160" s="13" t="s">
        <v>0</v>
      </c>
      <c r="I160" s="13" t="s">
        <v>0</v>
      </c>
      <c r="J160" s="13" t="s">
        <v>0</v>
      </c>
      <c r="K160" s="13" t="s">
        <v>0</v>
      </c>
      <c r="L160" s="8" t="s">
        <v>0</v>
      </c>
      <c r="M160" s="14"/>
      <c r="N160" s="14"/>
      <c r="O160" s="14"/>
      <c r="P160" s="14"/>
      <c r="Q160" s="14"/>
      <c r="R160" s="14"/>
    </row>
    <row r="161" spans="1:18" ht="74.25" customHeight="1" x14ac:dyDescent="0.2">
      <c r="A161" s="60" t="s">
        <v>672</v>
      </c>
      <c r="B161" s="63" t="s">
        <v>671</v>
      </c>
      <c r="C161" s="62" t="s">
        <v>619</v>
      </c>
      <c r="D161" s="62" t="s">
        <v>673</v>
      </c>
      <c r="E161" s="21" t="s">
        <v>32</v>
      </c>
      <c r="F161" s="21"/>
      <c r="G161" s="21"/>
      <c r="H161" s="21"/>
      <c r="I161" s="21"/>
      <c r="J161" s="21"/>
      <c r="K161" s="21"/>
      <c r="L161" s="18" t="s">
        <v>677</v>
      </c>
      <c r="M161" s="14">
        <v>90</v>
      </c>
      <c r="N161" s="14">
        <v>90</v>
      </c>
      <c r="O161" s="14"/>
      <c r="P161" s="14"/>
      <c r="Q161" s="14"/>
      <c r="R161" s="14"/>
    </row>
    <row r="162" spans="1:18" ht="74.25" customHeight="1" x14ac:dyDescent="0.2">
      <c r="A162" s="64"/>
      <c r="B162" s="52" t="s">
        <v>0</v>
      </c>
      <c r="C162" s="62" t="s">
        <v>674</v>
      </c>
      <c r="D162" s="62" t="s">
        <v>675</v>
      </c>
      <c r="E162" s="62" t="s">
        <v>676</v>
      </c>
      <c r="F162" s="21"/>
      <c r="G162" s="21"/>
      <c r="H162" s="21"/>
      <c r="I162" s="21"/>
      <c r="J162" s="21"/>
      <c r="K162" s="21"/>
      <c r="L162" s="8"/>
      <c r="M162" s="14"/>
      <c r="N162" s="14"/>
      <c r="O162" s="14"/>
      <c r="P162" s="14"/>
      <c r="Q162" s="14"/>
      <c r="R162" s="14"/>
    </row>
    <row r="163" spans="1:18" ht="47.25" customHeight="1" x14ac:dyDescent="0.2">
      <c r="A163" s="51" t="s">
        <v>169</v>
      </c>
      <c r="B163" s="52" t="s">
        <v>450</v>
      </c>
      <c r="C163" s="13" t="s">
        <v>451</v>
      </c>
      <c r="D163" s="13" t="s">
        <v>227</v>
      </c>
      <c r="E163" s="13" t="s">
        <v>452</v>
      </c>
      <c r="F163" s="13" t="s">
        <v>0</v>
      </c>
      <c r="G163" s="13" t="s">
        <v>0</v>
      </c>
      <c r="H163" s="13" t="s">
        <v>0</v>
      </c>
      <c r="I163" s="13" t="s">
        <v>0</v>
      </c>
      <c r="J163" s="13" t="s">
        <v>0</v>
      </c>
      <c r="K163" s="13" t="s">
        <v>0</v>
      </c>
      <c r="L163" s="8" t="s">
        <v>416</v>
      </c>
      <c r="M163" s="14">
        <v>1050</v>
      </c>
      <c r="N163" s="14">
        <v>752.9</v>
      </c>
      <c r="O163" s="14">
        <v>2650</v>
      </c>
      <c r="P163" s="14">
        <v>2900</v>
      </c>
      <c r="Q163" s="14">
        <v>3000</v>
      </c>
      <c r="R163" s="14"/>
    </row>
    <row r="164" spans="1:18" ht="72.75" customHeight="1" x14ac:dyDescent="0.2">
      <c r="A164" s="51" t="s">
        <v>0</v>
      </c>
      <c r="B164" s="52" t="s">
        <v>0</v>
      </c>
      <c r="C164" s="13" t="s">
        <v>30</v>
      </c>
      <c r="D164" s="13" t="s">
        <v>453</v>
      </c>
      <c r="E164" s="13" t="s">
        <v>32</v>
      </c>
      <c r="F164" s="13" t="s">
        <v>0</v>
      </c>
      <c r="G164" s="13" t="s">
        <v>0</v>
      </c>
      <c r="H164" s="13" t="s">
        <v>0</v>
      </c>
      <c r="I164" s="13" t="s">
        <v>0</v>
      </c>
      <c r="J164" s="13" t="s">
        <v>0</v>
      </c>
      <c r="K164" s="13" t="s">
        <v>0</v>
      </c>
      <c r="L164" s="8" t="s">
        <v>0</v>
      </c>
      <c r="M164" s="14"/>
      <c r="N164" s="14"/>
      <c r="O164" s="14"/>
      <c r="P164" s="14"/>
      <c r="Q164" s="14"/>
      <c r="R164" s="14"/>
    </row>
    <row r="165" spans="1:18" ht="84" x14ac:dyDescent="0.2">
      <c r="A165" s="12" t="s">
        <v>454</v>
      </c>
      <c r="B165" s="13" t="s">
        <v>455</v>
      </c>
      <c r="C165" s="13" t="s">
        <v>30</v>
      </c>
      <c r="D165" s="13" t="s">
        <v>456</v>
      </c>
      <c r="E165" s="13" t="s">
        <v>32</v>
      </c>
      <c r="F165" s="13" t="s">
        <v>0</v>
      </c>
      <c r="G165" s="13" t="s">
        <v>0</v>
      </c>
      <c r="H165" s="13" t="s">
        <v>0</v>
      </c>
      <c r="I165" s="13" t="s">
        <v>0</v>
      </c>
      <c r="J165" s="13" t="s">
        <v>0</v>
      </c>
      <c r="K165" s="13" t="s">
        <v>0</v>
      </c>
      <c r="L165" s="8" t="s">
        <v>457</v>
      </c>
      <c r="M165" s="14">
        <f>11023.8+6520.3+300+3493.3+5211.5+100</f>
        <v>26648.899999999998</v>
      </c>
      <c r="N165" s="14">
        <f>10906.2+5885.4+7.3+3493.3+5152.1+100</f>
        <v>25544.299999999996</v>
      </c>
      <c r="O165" s="14">
        <f>15000.7+8777.9+300+3726.2+23384.6+4062.7+17.3</f>
        <v>55269.399999999994</v>
      </c>
      <c r="P165" s="14">
        <f>15993.7+9057.7+300+38747.6+3388.7</f>
        <v>67487.7</v>
      </c>
      <c r="Q165" s="14">
        <f>14845.6+9233.5+300+3388.7</f>
        <v>27767.8</v>
      </c>
      <c r="R165" s="14"/>
    </row>
    <row r="166" spans="1:18" ht="84" x14ac:dyDescent="0.2">
      <c r="A166" s="51" t="s">
        <v>458</v>
      </c>
      <c r="B166" s="52" t="s">
        <v>459</v>
      </c>
      <c r="C166" s="13" t="s">
        <v>30</v>
      </c>
      <c r="D166" s="13" t="s">
        <v>460</v>
      </c>
      <c r="E166" s="13" t="s">
        <v>32</v>
      </c>
      <c r="F166" s="13" t="s">
        <v>0</v>
      </c>
      <c r="G166" s="13" t="s">
        <v>0</v>
      </c>
      <c r="H166" s="13" t="s">
        <v>0</v>
      </c>
      <c r="I166" s="13" t="s">
        <v>0</v>
      </c>
      <c r="J166" s="13" t="s">
        <v>0</v>
      </c>
      <c r="K166" s="13" t="s">
        <v>0</v>
      </c>
      <c r="L166" s="8" t="s">
        <v>36</v>
      </c>
      <c r="M166" s="14">
        <f>218+58.9</f>
        <v>276.89999999999998</v>
      </c>
      <c r="N166" s="14">
        <f>218+58.9</f>
        <v>276.89999999999998</v>
      </c>
      <c r="O166" s="14">
        <f>265.3+71.5</f>
        <v>336.8</v>
      </c>
      <c r="P166" s="14">
        <v>0</v>
      </c>
      <c r="Q166" s="14">
        <v>0</v>
      </c>
      <c r="R166" s="14"/>
    </row>
    <row r="167" spans="1:18" ht="72" x14ac:dyDescent="0.2">
      <c r="A167" s="51" t="s">
        <v>0</v>
      </c>
      <c r="B167" s="52" t="s">
        <v>0</v>
      </c>
      <c r="C167" s="13" t="s">
        <v>461</v>
      </c>
      <c r="D167" s="13" t="s">
        <v>227</v>
      </c>
      <c r="E167" s="13" t="s">
        <v>131</v>
      </c>
      <c r="F167" s="13" t="s">
        <v>0</v>
      </c>
      <c r="G167" s="13" t="s">
        <v>0</v>
      </c>
      <c r="H167" s="13" t="s">
        <v>0</v>
      </c>
      <c r="I167" s="13" t="s">
        <v>0</v>
      </c>
      <c r="J167" s="13" t="s">
        <v>0</v>
      </c>
      <c r="K167" s="13" t="s">
        <v>0</v>
      </c>
      <c r="L167" s="8" t="s">
        <v>0</v>
      </c>
      <c r="M167" s="14"/>
      <c r="N167" s="14"/>
      <c r="O167" s="14"/>
      <c r="P167" s="14"/>
      <c r="Q167" s="14"/>
      <c r="R167" s="14"/>
    </row>
    <row r="168" spans="1:18" ht="48" x14ac:dyDescent="0.2">
      <c r="A168" s="51" t="s">
        <v>170</v>
      </c>
      <c r="B168" s="52" t="s">
        <v>462</v>
      </c>
      <c r="C168" s="13" t="s">
        <v>463</v>
      </c>
      <c r="D168" s="13" t="s">
        <v>464</v>
      </c>
      <c r="E168" s="13" t="s">
        <v>465</v>
      </c>
      <c r="F168" s="13" t="s">
        <v>0</v>
      </c>
      <c r="G168" s="13" t="s">
        <v>0</v>
      </c>
      <c r="H168" s="13" t="s">
        <v>0</v>
      </c>
      <c r="I168" s="13" t="s">
        <v>0</v>
      </c>
      <c r="J168" s="13" t="s">
        <v>0</v>
      </c>
      <c r="K168" s="13" t="s">
        <v>0</v>
      </c>
      <c r="L168" s="8" t="s">
        <v>419</v>
      </c>
      <c r="M168" s="14">
        <v>121</v>
      </c>
      <c r="N168" s="14">
        <v>120.9</v>
      </c>
      <c r="O168" s="14">
        <v>444.6</v>
      </c>
      <c r="P168" s="14">
        <v>674.6</v>
      </c>
      <c r="Q168" s="14">
        <v>1523.6</v>
      </c>
      <c r="R168" s="14"/>
    </row>
    <row r="169" spans="1:18" ht="76.5" customHeight="1" x14ac:dyDescent="0.2">
      <c r="A169" s="51" t="s">
        <v>0</v>
      </c>
      <c r="B169" s="52" t="s">
        <v>0</v>
      </c>
      <c r="C169" s="13" t="s">
        <v>30</v>
      </c>
      <c r="D169" s="13" t="s">
        <v>466</v>
      </c>
      <c r="E169" s="13" t="s">
        <v>32</v>
      </c>
      <c r="F169" s="13" t="s">
        <v>0</v>
      </c>
      <c r="G169" s="13" t="s">
        <v>0</v>
      </c>
      <c r="H169" s="13" t="s">
        <v>0</v>
      </c>
      <c r="I169" s="13" t="s">
        <v>0</v>
      </c>
      <c r="J169" s="13" t="s">
        <v>0</v>
      </c>
      <c r="K169" s="13" t="s">
        <v>0</v>
      </c>
      <c r="L169" s="8" t="s">
        <v>0</v>
      </c>
      <c r="M169" s="14"/>
      <c r="N169" s="14"/>
      <c r="O169" s="14"/>
      <c r="P169" s="14"/>
      <c r="Q169" s="14"/>
      <c r="R169" s="14"/>
    </row>
    <row r="170" spans="1:18" ht="96" x14ac:dyDescent="0.2">
      <c r="A170" s="12" t="s">
        <v>467</v>
      </c>
      <c r="B170" s="13" t="s">
        <v>468</v>
      </c>
      <c r="C170" s="13" t="s">
        <v>0</v>
      </c>
      <c r="D170" s="13" t="s">
        <v>0</v>
      </c>
      <c r="E170" s="13" t="s">
        <v>0</v>
      </c>
      <c r="F170" s="13" t="s">
        <v>0</v>
      </c>
      <c r="G170" s="13" t="s">
        <v>0</v>
      </c>
      <c r="H170" s="13" t="s">
        <v>0</v>
      </c>
      <c r="I170" s="13" t="s">
        <v>0</v>
      </c>
      <c r="J170" s="13" t="s">
        <v>0</v>
      </c>
      <c r="K170" s="13" t="s">
        <v>0</v>
      </c>
      <c r="L170" s="18" t="s">
        <v>670</v>
      </c>
      <c r="M170" s="14">
        <f>M171+M173+M175+M177+M179+M181</f>
        <v>15796.8</v>
      </c>
      <c r="N170" s="14">
        <f>N171+N173+N175+N177+N179+N181</f>
        <v>15137.400000000001</v>
      </c>
      <c r="O170" s="14">
        <f>O171+O173+O175+O177+O179+O181</f>
        <v>13555</v>
      </c>
      <c r="P170" s="14">
        <f t="shared" ref="P170:Q170" si="16">P171+P173+P175+P177+P179+P181</f>
        <v>13397.1</v>
      </c>
      <c r="Q170" s="14">
        <f t="shared" si="16"/>
        <v>13480.800000000001</v>
      </c>
      <c r="R170" s="14"/>
    </row>
    <row r="171" spans="1:18" ht="108" x14ac:dyDescent="0.2">
      <c r="A171" s="51" t="s">
        <v>171</v>
      </c>
      <c r="B171" s="52" t="s">
        <v>469</v>
      </c>
      <c r="C171" s="13" t="s">
        <v>30</v>
      </c>
      <c r="D171" s="13" t="s">
        <v>177</v>
      </c>
      <c r="E171" s="13" t="s">
        <v>32</v>
      </c>
      <c r="F171" s="13" t="s">
        <v>178</v>
      </c>
      <c r="G171" s="13" t="s">
        <v>34</v>
      </c>
      <c r="H171" s="13" t="s">
        <v>131</v>
      </c>
      <c r="I171" s="13" t="s">
        <v>0</v>
      </c>
      <c r="J171" s="13" t="s">
        <v>0</v>
      </c>
      <c r="K171" s="13" t="s">
        <v>0</v>
      </c>
      <c r="L171" s="8" t="s">
        <v>470</v>
      </c>
      <c r="M171" s="14">
        <f>38+2573.5</f>
        <v>2611.5</v>
      </c>
      <c r="N171" s="14">
        <f>38+2333.2</f>
        <v>2371.1999999999998</v>
      </c>
      <c r="O171" s="14">
        <f>36+3148.4</f>
        <v>3184.4</v>
      </c>
      <c r="P171" s="14">
        <f>36+3215.4</f>
        <v>3251.4</v>
      </c>
      <c r="Q171" s="14">
        <f>36+3284.4</f>
        <v>3320.4</v>
      </c>
      <c r="R171" s="14"/>
    </row>
    <row r="172" spans="1:18" ht="75.75" customHeight="1" x14ac:dyDescent="0.2">
      <c r="A172" s="51" t="s">
        <v>0</v>
      </c>
      <c r="B172" s="52" t="s">
        <v>0</v>
      </c>
      <c r="C172" s="13" t="s">
        <v>30</v>
      </c>
      <c r="D172" s="13" t="s">
        <v>180</v>
      </c>
      <c r="E172" s="13" t="s">
        <v>32</v>
      </c>
      <c r="F172" s="13" t="s">
        <v>0</v>
      </c>
      <c r="G172" s="13" t="s">
        <v>0</v>
      </c>
      <c r="H172" s="13" t="s">
        <v>0</v>
      </c>
      <c r="I172" s="13" t="s">
        <v>0</v>
      </c>
      <c r="J172" s="13" t="s">
        <v>0</v>
      </c>
      <c r="K172" s="13" t="s">
        <v>0</v>
      </c>
      <c r="L172" s="8" t="s">
        <v>0</v>
      </c>
      <c r="M172" s="14"/>
      <c r="N172" s="14"/>
      <c r="O172" s="14"/>
      <c r="P172" s="14"/>
      <c r="Q172" s="14"/>
      <c r="R172" s="14"/>
    </row>
    <row r="173" spans="1:18" ht="108" x14ac:dyDescent="0.2">
      <c r="A173" s="51" t="s">
        <v>172</v>
      </c>
      <c r="B173" s="52" t="s">
        <v>471</v>
      </c>
      <c r="C173" s="13" t="s">
        <v>30</v>
      </c>
      <c r="D173" s="13" t="s">
        <v>177</v>
      </c>
      <c r="E173" s="13" t="s">
        <v>32</v>
      </c>
      <c r="F173" s="13" t="s">
        <v>178</v>
      </c>
      <c r="G173" s="13" t="s">
        <v>34</v>
      </c>
      <c r="H173" s="13" t="s">
        <v>131</v>
      </c>
      <c r="I173" s="13" t="s">
        <v>0</v>
      </c>
      <c r="J173" s="13" t="s">
        <v>0</v>
      </c>
      <c r="K173" s="13" t="s">
        <v>0</v>
      </c>
      <c r="L173" s="8" t="s">
        <v>339</v>
      </c>
      <c r="M173" s="14">
        <f>7862.5+1274.6</f>
        <v>9137.1</v>
      </c>
      <c r="N173" s="14">
        <f>7674.8+1246</f>
        <v>8920.7999999999993</v>
      </c>
      <c r="O173" s="14">
        <f>6438.8+1090.4</f>
        <v>7529.2000000000007</v>
      </c>
      <c r="P173" s="14">
        <f>6438.8+1090.4</f>
        <v>7529.2000000000007</v>
      </c>
      <c r="Q173" s="14">
        <f>6438.8+1090.4</f>
        <v>7529.2000000000007</v>
      </c>
      <c r="R173" s="14"/>
    </row>
    <row r="174" spans="1:18" ht="72" customHeight="1" x14ac:dyDescent="0.2">
      <c r="A174" s="51" t="s">
        <v>0</v>
      </c>
      <c r="B174" s="52" t="s">
        <v>0</v>
      </c>
      <c r="C174" s="13" t="s">
        <v>30</v>
      </c>
      <c r="D174" s="13" t="s">
        <v>180</v>
      </c>
      <c r="E174" s="13" t="s">
        <v>32</v>
      </c>
      <c r="F174" s="13" t="s">
        <v>0</v>
      </c>
      <c r="G174" s="13" t="s">
        <v>0</v>
      </c>
      <c r="H174" s="13" t="s">
        <v>0</v>
      </c>
      <c r="I174" s="13" t="s">
        <v>0</v>
      </c>
      <c r="J174" s="13" t="s">
        <v>0</v>
      </c>
      <c r="K174" s="13" t="s">
        <v>0</v>
      </c>
      <c r="L174" s="8" t="s">
        <v>0</v>
      </c>
      <c r="M174" s="14"/>
      <c r="N174" s="14"/>
      <c r="O174" s="14"/>
      <c r="P174" s="14"/>
      <c r="Q174" s="14"/>
      <c r="R174" s="14"/>
    </row>
    <row r="175" spans="1:18" ht="73.5" customHeight="1" x14ac:dyDescent="0.2">
      <c r="A175" s="51" t="s">
        <v>185</v>
      </c>
      <c r="B175" s="52" t="s">
        <v>472</v>
      </c>
      <c r="C175" s="13" t="s">
        <v>30</v>
      </c>
      <c r="D175" s="13" t="s">
        <v>177</v>
      </c>
      <c r="E175" s="13" t="s">
        <v>32</v>
      </c>
      <c r="F175" s="13" t="s">
        <v>0</v>
      </c>
      <c r="G175" s="13" t="s">
        <v>0</v>
      </c>
      <c r="H175" s="13" t="s">
        <v>0</v>
      </c>
      <c r="I175" s="13" t="s">
        <v>0</v>
      </c>
      <c r="J175" s="13" t="s">
        <v>0</v>
      </c>
      <c r="K175" s="13" t="s">
        <v>0</v>
      </c>
      <c r="L175" s="8" t="s">
        <v>187</v>
      </c>
      <c r="M175" s="14">
        <v>7.6</v>
      </c>
      <c r="N175" s="14">
        <v>7.6</v>
      </c>
      <c r="O175" s="14">
        <v>5</v>
      </c>
      <c r="P175" s="14">
        <v>4.5</v>
      </c>
      <c r="Q175" s="14">
        <v>3</v>
      </c>
      <c r="R175" s="14"/>
    </row>
    <row r="176" spans="1:18" ht="73.5" customHeight="1" x14ac:dyDescent="0.2">
      <c r="A176" s="51" t="s">
        <v>0</v>
      </c>
      <c r="B176" s="52" t="s">
        <v>0</v>
      </c>
      <c r="C176" s="13" t="s">
        <v>30</v>
      </c>
      <c r="D176" s="13" t="s">
        <v>188</v>
      </c>
      <c r="E176" s="13" t="s">
        <v>32</v>
      </c>
      <c r="F176" s="13" t="s">
        <v>0</v>
      </c>
      <c r="G176" s="13" t="s">
        <v>0</v>
      </c>
      <c r="H176" s="13" t="s">
        <v>0</v>
      </c>
      <c r="I176" s="13" t="s">
        <v>0</v>
      </c>
      <c r="J176" s="13" t="s">
        <v>0</v>
      </c>
      <c r="K176" s="13" t="s">
        <v>0</v>
      </c>
      <c r="L176" s="8" t="s">
        <v>0</v>
      </c>
      <c r="M176" s="14"/>
      <c r="N176" s="14"/>
      <c r="O176" s="14"/>
      <c r="P176" s="14"/>
      <c r="Q176" s="14"/>
      <c r="R176" s="14"/>
    </row>
    <row r="177" spans="1:18" ht="48" x14ac:dyDescent="0.2">
      <c r="A177" s="53" t="s">
        <v>595</v>
      </c>
      <c r="B177" s="52" t="s">
        <v>473</v>
      </c>
      <c r="C177" s="13" t="s">
        <v>124</v>
      </c>
      <c r="D177" s="13" t="s">
        <v>191</v>
      </c>
      <c r="E177" s="13" t="s">
        <v>126</v>
      </c>
      <c r="F177" s="13" t="s">
        <v>0</v>
      </c>
      <c r="G177" s="13" t="s">
        <v>0</v>
      </c>
      <c r="H177" s="13" t="s">
        <v>0</v>
      </c>
      <c r="I177" s="13" t="s">
        <v>0</v>
      </c>
      <c r="J177" s="13" t="s">
        <v>0</v>
      </c>
      <c r="K177" s="13" t="s">
        <v>0</v>
      </c>
      <c r="L177" s="8" t="s">
        <v>36</v>
      </c>
      <c r="M177" s="14">
        <f>1217.9+50</f>
        <v>1267.9000000000001</v>
      </c>
      <c r="N177" s="14">
        <f>1015.2+50</f>
        <v>1065.2</v>
      </c>
      <c r="O177" s="14">
        <v>1353</v>
      </c>
      <c r="P177" s="14">
        <v>1109</v>
      </c>
      <c r="Q177" s="14">
        <v>1109</v>
      </c>
      <c r="R177" s="14"/>
    </row>
    <row r="178" spans="1:18" ht="77.25" customHeight="1" x14ac:dyDescent="0.2">
      <c r="A178" s="51" t="s">
        <v>0</v>
      </c>
      <c r="B178" s="52" t="s">
        <v>0</v>
      </c>
      <c r="C178" s="13" t="s">
        <v>30</v>
      </c>
      <c r="D178" s="13" t="s">
        <v>195</v>
      </c>
      <c r="E178" s="13" t="s">
        <v>32</v>
      </c>
      <c r="F178" s="13" t="s">
        <v>0</v>
      </c>
      <c r="G178" s="13" t="s">
        <v>0</v>
      </c>
      <c r="H178" s="13" t="s">
        <v>0</v>
      </c>
      <c r="I178" s="13" t="s">
        <v>0</v>
      </c>
      <c r="J178" s="13" t="s">
        <v>0</v>
      </c>
      <c r="K178" s="13" t="s">
        <v>0</v>
      </c>
      <c r="L178" s="8" t="s">
        <v>0</v>
      </c>
      <c r="M178" s="14"/>
      <c r="N178" s="14"/>
      <c r="O178" s="14"/>
      <c r="P178" s="14"/>
      <c r="Q178" s="14"/>
      <c r="R178" s="14"/>
    </row>
    <row r="179" spans="1:18" ht="121.5" customHeight="1" x14ac:dyDescent="0.2">
      <c r="A179" s="51" t="s">
        <v>224</v>
      </c>
      <c r="B179" s="52" t="s">
        <v>474</v>
      </c>
      <c r="C179" s="13" t="s">
        <v>226</v>
      </c>
      <c r="D179" s="13" t="s">
        <v>227</v>
      </c>
      <c r="E179" s="13" t="s">
        <v>228</v>
      </c>
      <c r="F179" s="13" t="s">
        <v>0</v>
      </c>
      <c r="G179" s="13" t="s">
        <v>0</v>
      </c>
      <c r="H179" s="13" t="s">
        <v>0</v>
      </c>
      <c r="I179" s="13" t="s">
        <v>0</v>
      </c>
      <c r="J179" s="13" t="s">
        <v>0</v>
      </c>
      <c r="K179" s="13" t="s">
        <v>0</v>
      </c>
      <c r="L179" s="18" t="s">
        <v>419</v>
      </c>
      <c r="M179" s="14">
        <f>1339.7+1029.7</f>
        <v>2369.4</v>
      </c>
      <c r="N179" s="14">
        <f>1339.7+1029.6</f>
        <v>2369.3000000000002</v>
      </c>
      <c r="O179" s="14">
        <v>1000</v>
      </c>
      <c r="P179" s="14">
        <v>1000</v>
      </c>
      <c r="Q179" s="14">
        <v>1000</v>
      </c>
      <c r="R179" s="14"/>
    </row>
    <row r="180" spans="1:18" ht="76.5" customHeight="1" x14ac:dyDescent="0.2">
      <c r="A180" s="51" t="s">
        <v>0</v>
      </c>
      <c r="B180" s="52" t="s">
        <v>0</v>
      </c>
      <c r="C180" s="13" t="s">
        <v>30</v>
      </c>
      <c r="D180" s="13" t="s">
        <v>475</v>
      </c>
      <c r="E180" s="13" t="s">
        <v>32</v>
      </c>
      <c r="F180" s="13" t="s">
        <v>0</v>
      </c>
      <c r="G180" s="13" t="s">
        <v>0</v>
      </c>
      <c r="H180" s="13" t="s">
        <v>0</v>
      </c>
      <c r="I180" s="13" t="s">
        <v>0</v>
      </c>
      <c r="J180" s="13" t="s">
        <v>0</v>
      </c>
      <c r="K180" s="13" t="s">
        <v>0</v>
      </c>
      <c r="L180" s="8" t="s">
        <v>0</v>
      </c>
      <c r="M180" s="14"/>
      <c r="N180" s="14"/>
      <c r="O180" s="14"/>
      <c r="P180" s="14"/>
      <c r="Q180" s="14"/>
      <c r="R180" s="14"/>
    </row>
    <row r="181" spans="1:18" ht="96" x14ac:dyDescent="0.2">
      <c r="A181" s="51" t="s">
        <v>230</v>
      </c>
      <c r="B181" s="52" t="s">
        <v>476</v>
      </c>
      <c r="C181" s="13" t="s">
        <v>182</v>
      </c>
      <c r="D181" s="13" t="s">
        <v>183</v>
      </c>
      <c r="E181" s="13" t="s">
        <v>184</v>
      </c>
      <c r="F181" s="13" t="s">
        <v>232</v>
      </c>
      <c r="G181" s="13" t="s">
        <v>233</v>
      </c>
      <c r="H181" s="13" t="s">
        <v>131</v>
      </c>
      <c r="I181" s="13" t="s">
        <v>0</v>
      </c>
      <c r="J181" s="13" t="s">
        <v>0</v>
      </c>
      <c r="K181" s="13" t="s">
        <v>0</v>
      </c>
      <c r="L181" s="8" t="s">
        <v>234</v>
      </c>
      <c r="M181" s="14">
        <v>403.3</v>
      </c>
      <c r="N181" s="14">
        <v>403.3</v>
      </c>
      <c r="O181" s="14">
        <v>483.4</v>
      </c>
      <c r="P181" s="14">
        <v>503</v>
      </c>
      <c r="Q181" s="14">
        <v>519.20000000000005</v>
      </c>
      <c r="R181" s="14"/>
    </row>
    <row r="182" spans="1:18" ht="73.5" customHeight="1" x14ac:dyDescent="0.2">
      <c r="A182" s="51" t="s">
        <v>0</v>
      </c>
      <c r="B182" s="52" t="s">
        <v>0</v>
      </c>
      <c r="C182" s="13" t="s">
        <v>30</v>
      </c>
      <c r="D182" s="13" t="s">
        <v>188</v>
      </c>
      <c r="E182" s="13" t="s">
        <v>32</v>
      </c>
      <c r="F182" s="13" t="s">
        <v>0</v>
      </c>
      <c r="G182" s="13" t="s">
        <v>0</v>
      </c>
      <c r="H182" s="13" t="s">
        <v>0</v>
      </c>
      <c r="I182" s="13" t="s">
        <v>0</v>
      </c>
      <c r="J182" s="13" t="s">
        <v>0</v>
      </c>
      <c r="K182" s="13" t="s">
        <v>0</v>
      </c>
      <c r="L182" s="8" t="s">
        <v>0</v>
      </c>
      <c r="M182" s="14"/>
      <c r="N182" s="14"/>
      <c r="O182" s="14"/>
      <c r="P182" s="14"/>
      <c r="Q182" s="14"/>
      <c r="R182" s="14"/>
    </row>
    <row r="183" spans="1:18" ht="72" x14ac:dyDescent="0.2">
      <c r="A183" s="12" t="s">
        <v>477</v>
      </c>
      <c r="B183" s="13" t="s">
        <v>478</v>
      </c>
      <c r="C183" s="13" t="s">
        <v>0</v>
      </c>
      <c r="D183" s="13" t="s">
        <v>0</v>
      </c>
      <c r="E183" s="13" t="s">
        <v>0</v>
      </c>
      <c r="F183" s="13" t="s">
        <v>0</v>
      </c>
      <c r="G183" s="13" t="s">
        <v>0</v>
      </c>
      <c r="H183" s="13" t="s">
        <v>0</v>
      </c>
      <c r="I183" s="13" t="s">
        <v>0</v>
      </c>
      <c r="J183" s="13" t="s">
        <v>0</v>
      </c>
      <c r="K183" s="13" t="s">
        <v>0</v>
      </c>
      <c r="L183" s="8" t="s">
        <v>479</v>
      </c>
      <c r="M183" s="14">
        <f>M184</f>
        <v>30</v>
      </c>
      <c r="N183" s="14">
        <f t="shared" ref="N183:Q184" si="17">N184</f>
        <v>30</v>
      </c>
      <c r="O183" s="14">
        <f>O184</f>
        <v>40</v>
      </c>
      <c r="P183" s="14">
        <f t="shared" si="17"/>
        <v>50</v>
      </c>
      <c r="Q183" s="14">
        <f t="shared" si="17"/>
        <v>50</v>
      </c>
      <c r="R183" s="14"/>
    </row>
    <row r="184" spans="1:18" ht="60" x14ac:dyDescent="0.2">
      <c r="A184" s="12" t="s">
        <v>247</v>
      </c>
      <c r="B184" s="13" t="s">
        <v>480</v>
      </c>
      <c r="C184" s="13" t="s">
        <v>0</v>
      </c>
      <c r="D184" s="13" t="s">
        <v>0</v>
      </c>
      <c r="E184" s="13" t="s">
        <v>0</v>
      </c>
      <c r="F184" s="13" t="s">
        <v>0</v>
      </c>
      <c r="G184" s="13" t="s">
        <v>0</v>
      </c>
      <c r="H184" s="13" t="s">
        <v>0</v>
      </c>
      <c r="I184" s="13" t="s">
        <v>0</v>
      </c>
      <c r="J184" s="13" t="s">
        <v>0</v>
      </c>
      <c r="K184" s="13" t="s">
        <v>0</v>
      </c>
      <c r="L184" s="8" t="s">
        <v>154</v>
      </c>
      <c r="M184" s="14">
        <f>M185</f>
        <v>30</v>
      </c>
      <c r="N184" s="14">
        <f t="shared" si="17"/>
        <v>30</v>
      </c>
      <c r="O184" s="14">
        <f>O185</f>
        <v>40</v>
      </c>
      <c r="P184" s="14">
        <f t="shared" si="17"/>
        <v>50</v>
      </c>
      <c r="Q184" s="14">
        <f t="shared" si="17"/>
        <v>50</v>
      </c>
      <c r="R184" s="14"/>
    </row>
    <row r="185" spans="1:18" ht="73.5" customHeight="1" x14ac:dyDescent="0.2">
      <c r="A185" s="12" t="s">
        <v>249</v>
      </c>
      <c r="B185" s="13" t="s">
        <v>481</v>
      </c>
      <c r="C185" s="13" t="s">
        <v>30</v>
      </c>
      <c r="D185" s="13" t="s">
        <v>251</v>
      </c>
      <c r="E185" s="13" t="s">
        <v>32</v>
      </c>
      <c r="F185" s="13" t="s">
        <v>0</v>
      </c>
      <c r="G185" s="13" t="s">
        <v>0</v>
      </c>
      <c r="H185" s="13" t="s">
        <v>0</v>
      </c>
      <c r="I185" s="13" t="s">
        <v>0</v>
      </c>
      <c r="J185" s="13" t="s">
        <v>0</v>
      </c>
      <c r="K185" s="13" t="s">
        <v>0</v>
      </c>
      <c r="L185" s="8" t="s">
        <v>154</v>
      </c>
      <c r="M185" s="14">
        <v>30</v>
      </c>
      <c r="N185" s="14">
        <v>30</v>
      </c>
      <c r="O185" s="14">
        <v>40</v>
      </c>
      <c r="P185" s="14">
        <v>50</v>
      </c>
      <c r="Q185" s="14">
        <v>50</v>
      </c>
      <c r="R185" s="14"/>
    </row>
    <row r="186" spans="1:18" ht="60" x14ac:dyDescent="0.2">
      <c r="A186" s="12" t="s">
        <v>254</v>
      </c>
      <c r="B186" s="13" t="s">
        <v>482</v>
      </c>
      <c r="C186" s="13" t="s">
        <v>0</v>
      </c>
      <c r="D186" s="13" t="s">
        <v>0</v>
      </c>
      <c r="E186" s="13" t="s">
        <v>0</v>
      </c>
      <c r="F186" s="13" t="s">
        <v>0</v>
      </c>
      <c r="G186" s="13" t="s">
        <v>0</v>
      </c>
      <c r="H186" s="13" t="s">
        <v>0</v>
      </c>
      <c r="I186" s="13" t="s">
        <v>0</v>
      </c>
      <c r="J186" s="13" t="s">
        <v>0</v>
      </c>
      <c r="K186" s="13" t="s">
        <v>0</v>
      </c>
      <c r="L186" s="8" t="s">
        <v>263</v>
      </c>
      <c r="M186" s="14">
        <f>M187</f>
        <v>0</v>
      </c>
      <c r="N186" s="14">
        <f t="shared" ref="N186:Q186" si="18">N187</f>
        <v>0</v>
      </c>
      <c r="O186" s="14">
        <f t="shared" si="18"/>
        <v>129.69999999999999</v>
      </c>
      <c r="P186" s="14">
        <f t="shared" si="18"/>
        <v>130</v>
      </c>
      <c r="Q186" s="14">
        <f t="shared" si="18"/>
        <v>130</v>
      </c>
      <c r="R186" s="9"/>
    </row>
    <row r="187" spans="1:18" ht="75.75" customHeight="1" x14ac:dyDescent="0.2">
      <c r="A187" s="12" t="s">
        <v>261</v>
      </c>
      <c r="B187" s="13" t="s">
        <v>483</v>
      </c>
      <c r="C187" s="13" t="s">
        <v>30</v>
      </c>
      <c r="D187" s="13" t="s">
        <v>484</v>
      </c>
      <c r="E187" s="13" t="s">
        <v>32</v>
      </c>
      <c r="F187" s="13" t="s">
        <v>0</v>
      </c>
      <c r="G187" s="13" t="s">
        <v>0</v>
      </c>
      <c r="H187" s="13" t="s">
        <v>0</v>
      </c>
      <c r="I187" s="13" t="s">
        <v>0</v>
      </c>
      <c r="J187" s="13" t="s">
        <v>0</v>
      </c>
      <c r="K187" s="13" t="s">
        <v>0</v>
      </c>
      <c r="L187" s="8" t="s">
        <v>263</v>
      </c>
      <c r="M187" s="14">
        <v>0</v>
      </c>
      <c r="N187" s="14">
        <v>0</v>
      </c>
      <c r="O187" s="14">
        <v>129.69999999999999</v>
      </c>
      <c r="P187" s="14">
        <v>130</v>
      </c>
      <c r="Q187" s="14">
        <v>130</v>
      </c>
      <c r="R187" s="9"/>
    </row>
    <row r="188" spans="1:18" ht="84" x14ac:dyDescent="0.2">
      <c r="A188" s="12" t="s">
        <v>485</v>
      </c>
      <c r="B188" s="13" t="s">
        <v>486</v>
      </c>
      <c r="C188" s="13" t="s">
        <v>0</v>
      </c>
      <c r="D188" s="13" t="s">
        <v>0</v>
      </c>
      <c r="E188" s="13" t="s">
        <v>0</v>
      </c>
      <c r="F188" s="13" t="s">
        <v>0</v>
      </c>
      <c r="G188" s="13" t="s">
        <v>0</v>
      </c>
      <c r="H188" s="13" t="s">
        <v>0</v>
      </c>
      <c r="I188" s="13" t="s">
        <v>0</v>
      </c>
      <c r="J188" s="13" t="s">
        <v>0</v>
      </c>
      <c r="K188" s="13" t="s">
        <v>0</v>
      </c>
      <c r="L188" s="8" t="s">
        <v>487</v>
      </c>
      <c r="M188" s="14">
        <f>M189+M191</f>
        <v>634.5</v>
      </c>
      <c r="N188" s="14">
        <f t="shared" ref="N188" si="19">N189+N191</f>
        <v>634.5</v>
      </c>
      <c r="O188" s="17">
        <f>O189+O191</f>
        <v>638</v>
      </c>
      <c r="P188" s="17">
        <f t="shared" ref="P188:Q188" si="20">P189+P191</f>
        <v>638.6</v>
      </c>
      <c r="Q188" s="17">
        <f t="shared" si="20"/>
        <v>650</v>
      </c>
      <c r="R188" s="9"/>
    </row>
    <row r="189" spans="1:18" x14ac:dyDescent="0.2">
      <c r="A189" s="12" t="s">
        <v>267</v>
      </c>
      <c r="B189" s="13" t="s">
        <v>488</v>
      </c>
      <c r="C189" s="13" t="s">
        <v>0</v>
      </c>
      <c r="D189" s="13" t="s">
        <v>0</v>
      </c>
      <c r="E189" s="13" t="s">
        <v>0</v>
      </c>
      <c r="F189" s="13" t="s">
        <v>0</v>
      </c>
      <c r="G189" s="13" t="s">
        <v>0</v>
      </c>
      <c r="H189" s="13" t="s">
        <v>0</v>
      </c>
      <c r="I189" s="13" t="s">
        <v>0</v>
      </c>
      <c r="J189" s="13" t="s">
        <v>0</v>
      </c>
      <c r="K189" s="13" t="s">
        <v>0</v>
      </c>
      <c r="L189" s="8" t="s">
        <v>489</v>
      </c>
      <c r="M189" s="14">
        <f>M190</f>
        <v>629.70000000000005</v>
      </c>
      <c r="N189" s="14">
        <f t="shared" ref="N189:Q189" si="21">N190</f>
        <v>629.70000000000005</v>
      </c>
      <c r="O189" s="17">
        <f>O190</f>
        <v>631.9</v>
      </c>
      <c r="P189" s="17">
        <f t="shared" si="21"/>
        <v>632.5</v>
      </c>
      <c r="Q189" s="17">
        <f t="shared" si="21"/>
        <v>643.9</v>
      </c>
      <c r="R189" s="9"/>
    </row>
    <row r="190" spans="1:18" ht="409.5" x14ac:dyDescent="0.2">
      <c r="A190" s="12" t="s">
        <v>423</v>
      </c>
      <c r="B190" s="13" t="s">
        <v>490</v>
      </c>
      <c r="C190" s="13" t="s">
        <v>491</v>
      </c>
      <c r="D190" s="13" t="s">
        <v>110</v>
      </c>
      <c r="E190" s="13" t="s">
        <v>492</v>
      </c>
      <c r="F190" s="13" t="s">
        <v>493</v>
      </c>
      <c r="G190" s="13" t="s">
        <v>34</v>
      </c>
      <c r="H190" s="13" t="s">
        <v>494</v>
      </c>
      <c r="I190" s="13" t="s">
        <v>0</v>
      </c>
      <c r="J190" s="13" t="s">
        <v>0</v>
      </c>
      <c r="K190" s="13" t="s">
        <v>0</v>
      </c>
      <c r="L190" s="8" t="s">
        <v>489</v>
      </c>
      <c r="M190" s="14">
        <v>629.70000000000005</v>
      </c>
      <c r="N190" s="14">
        <v>629.70000000000005</v>
      </c>
      <c r="O190" s="16">
        <v>631.9</v>
      </c>
      <c r="P190" s="16">
        <v>632.5</v>
      </c>
      <c r="Q190" s="16">
        <v>643.9</v>
      </c>
      <c r="R190" s="9"/>
    </row>
    <row r="191" spans="1:18" ht="24" x14ac:dyDescent="0.2">
      <c r="A191" s="12" t="s">
        <v>290</v>
      </c>
      <c r="B191" s="13" t="s">
        <v>495</v>
      </c>
      <c r="C191" s="13" t="s">
        <v>0</v>
      </c>
      <c r="D191" s="13" t="s">
        <v>0</v>
      </c>
      <c r="E191" s="13" t="s">
        <v>0</v>
      </c>
      <c r="F191" s="13" t="s">
        <v>0</v>
      </c>
      <c r="G191" s="13" t="s">
        <v>0</v>
      </c>
      <c r="H191" s="13" t="s">
        <v>0</v>
      </c>
      <c r="I191" s="13" t="s">
        <v>0</v>
      </c>
      <c r="J191" s="13" t="s">
        <v>0</v>
      </c>
      <c r="K191" s="13" t="s">
        <v>0</v>
      </c>
      <c r="L191" s="8" t="s">
        <v>339</v>
      </c>
      <c r="M191" s="14">
        <f>M192</f>
        <v>4.8</v>
      </c>
      <c r="N191" s="14">
        <f t="shared" ref="N191:Q191" si="22">N192</f>
        <v>4.8</v>
      </c>
      <c r="O191" s="10">
        <f>O192</f>
        <v>6.1</v>
      </c>
      <c r="P191" s="10">
        <f t="shared" si="22"/>
        <v>6.1</v>
      </c>
      <c r="Q191" s="10">
        <f t="shared" si="22"/>
        <v>6.1</v>
      </c>
      <c r="R191" s="9"/>
    </row>
    <row r="192" spans="1:18" ht="162" customHeight="1" x14ac:dyDescent="0.2">
      <c r="A192" s="12" t="s">
        <v>332</v>
      </c>
      <c r="B192" s="13" t="s">
        <v>496</v>
      </c>
      <c r="C192" s="13" t="s">
        <v>0</v>
      </c>
      <c r="D192" s="13" t="s">
        <v>0</v>
      </c>
      <c r="E192" s="13" t="s">
        <v>0</v>
      </c>
      <c r="F192" s="13" t="s">
        <v>334</v>
      </c>
      <c r="G192" s="13" t="s">
        <v>497</v>
      </c>
      <c r="H192" s="13" t="s">
        <v>336</v>
      </c>
      <c r="I192" s="13" t="s">
        <v>337</v>
      </c>
      <c r="J192" s="13" t="s">
        <v>34</v>
      </c>
      <c r="K192" s="13" t="s">
        <v>338</v>
      </c>
      <c r="L192" s="8" t="s">
        <v>339</v>
      </c>
      <c r="M192" s="14">
        <v>4.8</v>
      </c>
      <c r="N192" s="14">
        <v>4.8</v>
      </c>
      <c r="O192" s="10">
        <v>6.1</v>
      </c>
      <c r="P192" s="10">
        <v>6.1</v>
      </c>
      <c r="Q192" s="10">
        <v>6.1</v>
      </c>
      <c r="R192" s="9"/>
    </row>
    <row r="193" spans="1:20" ht="60" x14ac:dyDescent="0.2">
      <c r="A193" s="12" t="s">
        <v>498</v>
      </c>
      <c r="B193" s="13" t="s">
        <v>499</v>
      </c>
      <c r="C193" s="13" t="s">
        <v>0</v>
      </c>
      <c r="D193" s="13" t="s">
        <v>0</v>
      </c>
      <c r="E193" s="13" t="s">
        <v>0</v>
      </c>
      <c r="F193" s="13" t="s">
        <v>0</v>
      </c>
      <c r="G193" s="13" t="s">
        <v>0</v>
      </c>
      <c r="H193" s="13" t="s">
        <v>0</v>
      </c>
      <c r="I193" s="13" t="s">
        <v>0</v>
      </c>
      <c r="J193" s="13" t="s">
        <v>0</v>
      </c>
      <c r="K193" s="13" t="s">
        <v>0</v>
      </c>
      <c r="L193" s="18" t="s">
        <v>168</v>
      </c>
      <c r="M193" s="14">
        <f>M194</f>
        <v>2056.5</v>
      </c>
      <c r="N193" s="14">
        <f t="shared" ref="N193:Q193" si="23">N194</f>
        <v>2056.5</v>
      </c>
      <c r="O193" s="10">
        <f>O194</f>
        <v>481.8</v>
      </c>
      <c r="P193" s="10">
        <f t="shared" si="23"/>
        <v>98.2</v>
      </c>
      <c r="Q193" s="10">
        <f t="shared" si="23"/>
        <v>0</v>
      </c>
      <c r="R193" s="9"/>
    </row>
    <row r="194" spans="1:20" x14ac:dyDescent="0.2">
      <c r="A194" s="12" t="s">
        <v>409</v>
      </c>
      <c r="B194" s="13" t="s">
        <v>500</v>
      </c>
      <c r="C194" s="13" t="s">
        <v>0</v>
      </c>
      <c r="D194" s="13" t="s">
        <v>0</v>
      </c>
      <c r="E194" s="13" t="s">
        <v>0</v>
      </c>
      <c r="F194" s="13" t="s">
        <v>0</v>
      </c>
      <c r="G194" s="13" t="s">
        <v>0</v>
      </c>
      <c r="H194" s="13" t="s">
        <v>0</v>
      </c>
      <c r="I194" s="13" t="s">
        <v>0</v>
      </c>
      <c r="J194" s="13" t="s">
        <v>0</v>
      </c>
      <c r="K194" s="13" t="s">
        <v>0</v>
      </c>
      <c r="L194" s="18" t="s">
        <v>168</v>
      </c>
      <c r="M194" s="14">
        <f>M195</f>
        <v>2056.5</v>
      </c>
      <c r="N194" s="14">
        <f t="shared" ref="N194:Q195" si="24">N195</f>
        <v>2056.5</v>
      </c>
      <c r="O194" s="10">
        <f>O195</f>
        <v>481.8</v>
      </c>
      <c r="P194" s="10">
        <f t="shared" si="24"/>
        <v>98.2</v>
      </c>
      <c r="Q194" s="10">
        <f t="shared" si="24"/>
        <v>0</v>
      </c>
      <c r="R194" s="9"/>
    </row>
    <row r="195" spans="1:20" ht="52.5" customHeight="1" x14ac:dyDescent="0.2">
      <c r="A195" s="12" t="s">
        <v>501</v>
      </c>
      <c r="B195" s="13" t="s">
        <v>502</v>
      </c>
      <c r="C195" s="13" t="s">
        <v>0</v>
      </c>
      <c r="D195" s="13" t="s">
        <v>0</v>
      </c>
      <c r="E195" s="13" t="s">
        <v>0</v>
      </c>
      <c r="F195" s="13" t="s">
        <v>0</v>
      </c>
      <c r="G195" s="13" t="s">
        <v>0</v>
      </c>
      <c r="H195" s="13" t="s">
        <v>0</v>
      </c>
      <c r="I195" s="13" t="s">
        <v>0</v>
      </c>
      <c r="J195" s="13" t="s">
        <v>0</v>
      </c>
      <c r="K195" s="13" t="s">
        <v>0</v>
      </c>
      <c r="L195" s="18" t="s">
        <v>168</v>
      </c>
      <c r="M195" s="14">
        <f>M196</f>
        <v>2056.5</v>
      </c>
      <c r="N195" s="14">
        <f t="shared" si="24"/>
        <v>2056.5</v>
      </c>
      <c r="O195" s="14">
        <f t="shared" si="24"/>
        <v>481.8</v>
      </c>
      <c r="P195" s="14">
        <f t="shared" si="24"/>
        <v>98.2</v>
      </c>
      <c r="Q195" s="14">
        <f t="shared" si="24"/>
        <v>0</v>
      </c>
      <c r="R195" s="9"/>
    </row>
    <row r="196" spans="1:20" ht="84" x14ac:dyDescent="0.2">
      <c r="A196" s="12" t="s">
        <v>503</v>
      </c>
      <c r="B196" s="13" t="s">
        <v>504</v>
      </c>
      <c r="C196" s="13" t="s">
        <v>30</v>
      </c>
      <c r="D196" s="13" t="s">
        <v>164</v>
      </c>
      <c r="E196" s="13" t="s">
        <v>32</v>
      </c>
      <c r="F196" s="13" t="s">
        <v>406</v>
      </c>
      <c r="G196" s="13" t="s">
        <v>413</v>
      </c>
      <c r="H196" s="13" t="s">
        <v>407</v>
      </c>
      <c r="I196" s="13" t="s">
        <v>0</v>
      </c>
      <c r="J196" s="13" t="s">
        <v>0</v>
      </c>
      <c r="K196" s="13" t="s">
        <v>0</v>
      </c>
      <c r="L196" s="8" t="s">
        <v>168</v>
      </c>
      <c r="M196" s="14">
        <v>2056.5</v>
      </c>
      <c r="N196" s="14">
        <v>2056.5</v>
      </c>
      <c r="O196" s="10">
        <v>481.8</v>
      </c>
      <c r="P196" s="10">
        <v>98.2</v>
      </c>
      <c r="Q196" s="10">
        <v>0</v>
      </c>
      <c r="R196" s="9"/>
    </row>
    <row r="197" spans="1:20" ht="36" x14ac:dyDescent="0.2">
      <c r="A197" s="12" t="s">
        <v>505</v>
      </c>
      <c r="B197" s="13" t="s">
        <v>506</v>
      </c>
      <c r="C197" s="13" t="s">
        <v>0</v>
      </c>
      <c r="D197" s="13" t="s">
        <v>0</v>
      </c>
      <c r="E197" s="13" t="s">
        <v>0</v>
      </c>
      <c r="F197" s="13" t="s">
        <v>0</v>
      </c>
      <c r="G197" s="13" t="s">
        <v>0</v>
      </c>
      <c r="H197" s="13" t="s">
        <v>0</v>
      </c>
      <c r="I197" s="13" t="s">
        <v>0</v>
      </c>
      <c r="J197" s="13" t="s">
        <v>0</v>
      </c>
      <c r="K197" s="13" t="s">
        <v>0</v>
      </c>
      <c r="L197" s="13" t="s">
        <v>422</v>
      </c>
      <c r="M197" s="14">
        <v>0</v>
      </c>
      <c r="N197" s="14">
        <v>0</v>
      </c>
      <c r="O197" s="10">
        <v>0</v>
      </c>
      <c r="P197" s="10">
        <v>2840.3</v>
      </c>
      <c r="Q197" s="10">
        <v>4635.3</v>
      </c>
      <c r="R197" s="9"/>
    </row>
    <row r="198" spans="1:20" ht="72" x14ac:dyDescent="0.2">
      <c r="A198" s="6" t="s">
        <v>507</v>
      </c>
      <c r="B198" s="7" t="s">
        <v>508</v>
      </c>
      <c r="C198" s="7" t="s">
        <v>0</v>
      </c>
      <c r="D198" s="7" t="s">
        <v>0</v>
      </c>
      <c r="E198" s="7" t="s">
        <v>0</v>
      </c>
      <c r="F198" s="7" t="s">
        <v>0</v>
      </c>
      <c r="G198" s="7" t="s">
        <v>0</v>
      </c>
      <c r="H198" s="8" t="s">
        <v>0</v>
      </c>
      <c r="I198" s="9"/>
      <c r="J198" s="9"/>
      <c r="K198" s="9"/>
      <c r="L198" s="7" t="s">
        <v>509</v>
      </c>
      <c r="M198" s="1">
        <f>M199+M226+M237+M240+M245+M249</f>
        <v>29829.199999999997</v>
      </c>
      <c r="N198" s="1">
        <f>N199+N226+N237+N240+N245+N249</f>
        <v>28487.4</v>
      </c>
      <c r="O198" s="10">
        <f>O199+O226+O237+O240+O245+O249</f>
        <v>30385.999999999996</v>
      </c>
      <c r="P198" s="10">
        <f>P199+P226+P237+P240+P245+P249</f>
        <v>15982.7</v>
      </c>
      <c r="Q198" s="10">
        <f>Q199+Q226+Q237+Q240+Q245+Q249</f>
        <v>15145.4</v>
      </c>
      <c r="R198" s="11"/>
      <c r="T198" s="5"/>
    </row>
    <row r="199" spans="1:20" ht="48.75" customHeight="1" x14ac:dyDescent="0.2">
      <c r="A199" s="6" t="s">
        <v>510</v>
      </c>
      <c r="B199" s="7" t="s">
        <v>511</v>
      </c>
      <c r="C199" s="7" t="s">
        <v>0</v>
      </c>
      <c r="D199" s="7" t="s">
        <v>0</v>
      </c>
      <c r="E199" s="7" t="s">
        <v>0</v>
      </c>
      <c r="F199" s="7" t="s">
        <v>0</v>
      </c>
      <c r="G199" s="7" t="s">
        <v>0</v>
      </c>
      <c r="H199" s="8" t="s">
        <v>0</v>
      </c>
      <c r="I199" s="9"/>
      <c r="J199" s="9"/>
      <c r="K199" s="9"/>
      <c r="L199" s="7" t="s">
        <v>512</v>
      </c>
      <c r="M199" s="1">
        <f>M200+M204+M207</f>
        <v>16097.099999999999</v>
      </c>
      <c r="N199" s="1">
        <f>N200+N204+N207</f>
        <v>15404.300000000001</v>
      </c>
      <c r="O199" s="10">
        <f>O200+O204+O207</f>
        <v>20080.3</v>
      </c>
      <c r="P199" s="10">
        <f>P200+P204+P207</f>
        <v>5735.8000000000011</v>
      </c>
      <c r="Q199" s="10">
        <f>Q200+Q204+Q207</f>
        <v>5103.9000000000005</v>
      </c>
      <c r="R199" s="11"/>
      <c r="S199" s="5"/>
      <c r="T199" s="5"/>
    </row>
    <row r="200" spans="1:20" ht="36.75" customHeight="1" x14ac:dyDescent="0.2">
      <c r="A200" s="6" t="s">
        <v>513</v>
      </c>
      <c r="B200" s="7" t="s">
        <v>514</v>
      </c>
      <c r="C200" s="7" t="s">
        <v>0</v>
      </c>
      <c r="D200" s="7" t="s">
        <v>0</v>
      </c>
      <c r="E200" s="7" t="s">
        <v>0</v>
      </c>
      <c r="F200" s="7" t="s">
        <v>0</v>
      </c>
      <c r="G200" s="7" t="s">
        <v>0</v>
      </c>
      <c r="H200" s="8" t="s">
        <v>0</v>
      </c>
      <c r="I200" s="9"/>
      <c r="J200" s="9"/>
      <c r="K200" s="9"/>
      <c r="L200" s="7" t="s">
        <v>659</v>
      </c>
      <c r="M200" s="1">
        <f>M201+M203</f>
        <v>10220.1</v>
      </c>
      <c r="N200" s="1">
        <f t="shared" ref="N200" si="25">N201+N203</f>
        <v>9718.5</v>
      </c>
      <c r="O200" s="10">
        <f>O201+O203</f>
        <v>13715.5</v>
      </c>
      <c r="P200" s="10">
        <f t="shared" ref="P200:Q200" si="26">P201+P203</f>
        <v>1629.8</v>
      </c>
      <c r="Q200" s="10">
        <f t="shared" si="26"/>
        <v>888.2</v>
      </c>
      <c r="R200" s="11"/>
    </row>
    <row r="201" spans="1:20" ht="72.75" customHeight="1" x14ac:dyDescent="0.2">
      <c r="A201" s="51" t="s">
        <v>515</v>
      </c>
      <c r="B201" s="52" t="s">
        <v>516</v>
      </c>
      <c r="C201" s="7" t="s">
        <v>30</v>
      </c>
      <c r="D201" s="7" t="s">
        <v>434</v>
      </c>
      <c r="E201" s="7" t="s">
        <v>32</v>
      </c>
      <c r="F201" s="7" t="s">
        <v>0</v>
      </c>
      <c r="G201" s="7" t="s">
        <v>0</v>
      </c>
      <c r="H201" s="8" t="s">
        <v>0</v>
      </c>
      <c r="I201" s="9"/>
      <c r="J201" s="9"/>
      <c r="K201" s="9"/>
      <c r="L201" s="7" t="s">
        <v>658</v>
      </c>
      <c r="M201" s="1">
        <f>7501.6+78.1</f>
        <v>7579.7000000000007</v>
      </c>
      <c r="N201" s="1">
        <f>7501.6+74.1</f>
        <v>7575.7000000000007</v>
      </c>
      <c r="O201" s="10"/>
      <c r="P201" s="10"/>
      <c r="Q201" s="10"/>
      <c r="R201" s="11"/>
    </row>
    <row r="202" spans="1:20" ht="60" x14ac:dyDescent="0.2">
      <c r="A202" s="51" t="s">
        <v>0</v>
      </c>
      <c r="B202" s="52" t="s">
        <v>0</v>
      </c>
      <c r="C202" s="7" t="s">
        <v>37</v>
      </c>
      <c r="D202" s="7" t="s">
        <v>38</v>
      </c>
      <c r="E202" s="7" t="s">
        <v>39</v>
      </c>
      <c r="F202" s="7" t="s">
        <v>0</v>
      </c>
      <c r="G202" s="7" t="s">
        <v>0</v>
      </c>
      <c r="H202" s="8" t="s">
        <v>0</v>
      </c>
      <c r="I202" s="9"/>
      <c r="J202" s="9"/>
      <c r="K202" s="9"/>
      <c r="L202" s="7" t="s">
        <v>0</v>
      </c>
      <c r="M202" s="1" t="s">
        <v>0</v>
      </c>
      <c r="N202" s="1" t="s">
        <v>0</v>
      </c>
      <c r="O202" s="10"/>
      <c r="P202" s="10"/>
      <c r="Q202" s="10"/>
      <c r="R202" s="11"/>
    </row>
    <row r="203" spans="1:20" ht="75" customHeight="1" x14ac:dyDescent="0.2">
      <c r="A203" s="6" t="s">
        <v>517</v>
      </c>
      <c r="B203" s="7" t="s">
        <v>518</v>
      </c>
      <c r="C203" s="7" t="s">
        <v>30</v>
      </c>
      <c r="D203" s="7" t="s">
        <v>456</v>
      </c>
      <c r="E203" s="7" t="s">
        <v>32</v>
      </c>
      <c r="F203" s="7" t="s">
        <v>0</v>
      </c>
      <c r="G203" s="7" t="s">
        <v>0</v>
      </c>
      <c r="H203" s="8" t="s">
        <v>0</v>
      </c>
      <c r="I203" s="9"/>
      <c r="J203" s="9"/>
      <c r="K203" s="9"/>
      <c r="L203" s="7" t="s">
        <v>419</v>
      </c>
      <c r="M203" s="1">
        <f>1536+1104.4</f>
        <v>2640.4</v>
      </c>
      <c r="N203" s="1">
        <f>1224.5+918.3</f>
        <v>2142.8000000000002</v>
      </c>
      <c r="O203" s="10">
        <f>10862+1954.4+640.5+258.6</f>
        <v>13715.5</v>
      </c>
      <c r="P203" s="10">
        <f>1629.8</f>
        <v>1629.8</v>
      </c>
      <c r="Q203" s="10">
        <f>888.2</f>
        <v>888.2</v>
      </c>
      <c r="R203" s="11"/>
    </row>
    <row r="204" spans="1:20" ht="75" customHeight="1" x14ac:dyDescent="0.2">
      <c r="A204" s="20" t="s">
        <v>519</v>
      </c>
      <c r="B204" s="21" t="s">
        <v>520</v>
      </c>
      <c r="C204" s="21" t="s">
        <v>0</v>
      </c>
      <c r="D204" s="21" t="s">
        <v>0</v>
      </c>
      <c r="E204" s="21" t="s">
        <v>0</v>
      </c>
      <c r="F204" s="21" t="s">
        <v>0</v>
      </c>
      <c r="G204" s="21" t="s">
        <v>0</v>
      </c>
      <c r="H204" s="8" t="s">
        <v>0</v>
      </c>
      <c r="I204" s="9"/>
      <c r="J204" s="9"/>
      <c r="K204" s="9"/>
      <c r="L204" s="21" t="s">
        <v>661</v>
      </c>
      <c r="M204" s="1">
        <f>M205+M206</f>
        <v>300.8</v>
      </c>
      <c r="N204" s="1">
        <f t="shared" ref="N204:Q204" si="27">N205+N206</f>
        <v>258.7</v>
      </c>
      <c r="O204" s="1">
        <f t="shared" si="27"/>
        <v>439.3</v>
      </c>
      <c r="P204" s="1">
        <f t="shared" si="27"/>
        <v>0</v>
      </c>
      <c r="Q204" s="1">
        <f t="shared" si="27"/>
        <v>0</v>
      </c>
      <c r="R204" s="11"/>
    </row>
    <row r="205" spans="1:20" ht="150" customHeight="1" x14ac:dyDescent="0.2">
      <c r="A205" s="20" t="s">
        <v>157</v>
      </c>
      <c r="B205" s="21" t="s">
        <v>521</v>
      </c>
      <c r="C205" s="21" t="s">
        <v>30</v>
      </c>
      <c r="D205" s="21" t="s">
        <v>522</v>
      </c>
      <c r="E205" s="21" t="s">
        <v>32</v>
      </c>
      <c r="F205" s="21" t="s">
        <v>523</v>
      </c>
      <c r="G205" s="21" t="s">
        <v>193</v>
      </c>
      <c r="H205" s="8" t="s">
        <v>131</v>
      </c>
      <c r="I205" s="9"/>
      <c r="J205" s="9"/>
      <c r="K205" s="9"/>
      <c r="L205" s="21" t="s">
        <v>108</v>
      </c>
      <c r="M205" s="1">
        <f>1.4+167.4</f>
        <v>168.8</v>
      </c>
      <c r="N205" s="1">
        <f>1.4+139.5</f>
        <v>140.9</v>
      </c>
      <c r="O205" s="10">
        <f>1.3+138.8+108</f>
        <v>248.10000000000002</v>
      </c>
      <c r="P205" s="10">
        <v>0</v>
      </c>
      <c r="Q205" s="10">
        <v>0</v>
      </c>
      <c r="R205" s="11"/>
    </row>
    <row r="206" spans="1:20" ht="40.5" customHeight="1" x14ac:dyDescent="0.2">
      <c r="A206" s="20" t="s">
        <v>170</v>
      </c>
      <c r="B206" s="21" t="s">
        <v>660</v>
      </c>
      <c r="C206" s="21" t="s">
        <v>30</v>
      </c>
      <c r="D206" s="21" t="s">
        <v>522</v>
      </c>
      <c r="E206" s="21" t="s">
        <v>32</v>
      </c>
      <c r="F206" s="21" t="s">
        <v>523</v>
      </c>
      <c r="G206" s="21" t="s">
        <v>193</v>
      </c>
      <c r="H206" s="8" t="s">
        <v>131</v>
      </c>
      <c r="I206" s="9"/>
      <c r="J206" s="9"/>
      <c r="K206" s="9"/>
      <c r="L206" s="21" t="s">
        <v>419</v>
      </c>
      <c r="M206" s="1">
        <v>132</v>
      </c>
      <c r="N206" s="1">
        <v>117.8</v>
      </c>
      <c r="O206" s="10">
        <v>191.2</v>
      </c>
      <c r="P206" s="10">
        <v>0</v>
      </c>
      <c r="Q206" s="10">
        <v>0</v>
      </c>
      <c r="R206" s="11"/>
    </row>
    <row r="207" spans="1:20" ht="53.25" customHeight="1" x14ac:dyDescent="0.2">
      <c r="A207" s="6" t="s">
        <v>526</v>
      </c>
      <c r="B207" s="7" t="s">
        <v>527</v>
      </c>
      <c r="C207" s="21" t="s">
        <v>0</v>
      </c>
      <c r="D207" s="7" t="s">
        <v>0</v>
      </c>
      <c r="E207" s="7" t="s">
        <v>0</v>
      </c>
      <c r="F207" s="7" t="s">
        <v>0</v>
      </c>
      <c r="G207" s="7" t="s">
        <v>0</v>
      </c>
      <c r="H207" s="8" t="s">
        <v>0</v>
      </c>
      <c r="I207" s="9"/>
      <c r="J207" s="9"/>
      <c r="K207" s="9"/>
      <c r="L207" s="62" t="s">
        <v>668</v>
      </c>
      <c r="M207" s="1">
        <f>M208+M210+M212+M214+M216+M218+M222+M224+M220</f>
        <v>5576.2</v>
      </c>
      <c r="N207" s="1">
        <f t="shared" ref="N207:Q207" si="28">N208+N210+N212+N214+N216+N218+N222+N224+N220</f>
        <v>5427.1</v>
      </c>
      <c r="O207" s="1">
        <f t="shared" si="28"/>
        <v>5925.5</v>
      </c>
      <c r="P207" s="1">
        <f t="shared" si="28"/>
        <v>4106.0000000000009</v>
      </c>
      <c r="Q207" s="1">
        <f t="shared" si="28"/>
        <v>4215.7000000000007</v>
      </c>
      <c r="R207" s="11"/>
    </row>
    <row r="208" spans="1:20" ht="75.75" customHeight="1" x14ac:dyDescent="0.2">
      <c r="A208" s="51" t="s">
        <v>28</v>
      </c>
      <c r="B208" s="52" t="s">
        <v>662</v>
      </c>
      <c r="C208" s="7" t="s">
        <v>30</v>
      </c>
      <c r="D208" s="7" t="s">
        <v>164</v>
      </c>
      <c r="E208" s="7" t="s">
        <v>32</v>
      </c>
      <c r="F208" s="7" t="s">
        <v>0</v>
      </c>
      <c r="G208" s="7" t="s">
        <v>0</v>
      </c>
      <c r="H208" s="8" t="s">
        <v>0</v>
      </c>
      <c r="I208" s="9"/>
      <c r="J208" s="9"/>
      <c r="K208" s="9"/>
      <c r="L208" s="7" t="s">
        <v>36</v>
      </c>
      <c r="M208" s="1">
        <v>154.9</v>
      </c>
      <c r="N208" s="1">
        <v>154.9</v>
      </c>
      <c r="O208" s="10">
        <v>0</v>
      </c>
      <c r="P208" s="10">
        <v>498.8</v>
      </c>
      <c r="Q208" s="10">
        <v>399</v>
      </c>
      <c r="R208" s="11"/>
    </row>
    <row r="209" spans="1:18" ht="73.5" customHeight="1" x14ac:dyDescent="0.2">
      <c r="A209" s="51"/>
      <c r="B209" s="52" t="s">
        <v>0</v>
      </c>
      <c r="C209" s="7" t="s">
        <v>30</v>
      </c>
      <c r="D209" s="7" t="s">
        <v>528</v>
      </c>
      <c r="E209" s="7" t="s">
        <v>32</v>
      </c>
      <c r="F209" s="7" t="s">
        <v>0</v>
      </c>
      <c r="G209" s="7" t="s">
        <v>0</v>
      </c>
      <c r="H209" s="8" t="s">
        <v>0</v>
      </c>
      <c r="I209" s="9"/>
      <c r="J209" s="9"/>
      <c r="K209" s="9"/>
      <c r="L209" s="7" t="s">
        <v>0</v>
      </c>
      <c r="M209" s="1"/>
      <c r="N209" s="1"/>
      <c r="O209" s="10"/>
      <c r="P209" s="10"/>
      <c r="Q209" s="10"/>
      <c r="R209" s="11"/>
    </row>
    <row r="210" spans="1:18" ht="72.75" customHeight="1" x14ac:dyDescent="0.2">
      <c r="A210" s="51" t="s">
        <v>40</v>
      </c>
      <c r="B210" s="52" t="s">
        <v>529</v>
      </c>
      <c r="C210" s="7" t="s">
        <v>30</v>
      </c>
      <c r="D210" s="7" t="s">
        <v>164</v>
      </c>
      <c r="E210" s="7" t="s">
        <v>32</v>
      </c>
      <c r="F210" s="7" t="s">
        <v>0</v>
      </c>
      <c r="G210" s="7" t="s">
        <v>0</v>
      </c>
      <c r="H210" s="8" t="s">
        <v>0</v>
      </c>
      <c r="I210" s="9"/>
      <c r="J210" s="9"/>
      <c r="K210" s="9"/>
      <c r="L210" s="7" t="s">
        <v>45</v>
      </c>
      <c r="M210" s="1">
        <f>1610.4+995.6+982.7</f>
        <v>3588.7</v>
      </c>
      <c r="N210" s="1">
        <f>1610.4+995.6+833.6</f>
        <v>3439.6</v>
      </c>
      <c r="O210" s="10">
        <f>2629.6+148.8-17</f>
        <v>2761.4</v>
      </c>
      <c r="P210" s="10">
        <f>2819.1</f>
        <v>2819.1</v>
      </c>
      <c r="Q210" s="10">
        <f>3028.6</f>
        <v>3028.6</v>
      </c>
      <c r="R210" s="11"/>
    </row>
    <row r="211" spans="1:18" ht="74.25" customHeight="1" x14ac:dyDescent="0.2">
      <c r="A211" s="51" t="s">
        <v>0</v>
      </c>
      <c r="B211" s="52" t="s">
        <v>0</v>
      </c>
      <c r="C211" s="7" t="s">
        <v>30</v>
      </c>
      <c r="D211" s="7" t="s">
        <v>46</v>
      </c>
      <c r="E211" s="7" t="s">
        <v>32</v>
      </c>
      <c r="F211" s="7" t="s">
        <v>0</v>
      </c>
      <c r="G211" s="7" t="s">
        <v>0</v>
      </c>
      <c r="H211" s="8" t="s">
        <v>0</v>
      </c>
      <c r="I211" s="9"/>
      <c r="J211" s="9"/>
      <c r="K211" s="9"/>
      <c r="L211" s="7" t="s">
        <v>0</v>
      </c>
      <c r="M211" s="1"/>
      <c r="N211" s="1"/>
      <c r="O211" s="10"/>
      <c r="P211" s="10"/>
      <c r="Q211" s="10"/>
      <c r="R211" s="11"/>
    </row>
    <row r="212" spans="1:18" ht="74.25" customHeight="1" x14ac:dyDescent="0.2">
      <c r="A212" s="51" t="s">
        <v>76</v>
      </c>
      <c r="B212" s="52" t="s">
        <v>530</v>
      </c>
      <c r="C212" s="7" t="s">
        <v>30</v>
      </c>
      <c r="D212" s="7" t="s">
        <v>164</v>
      </c>
      <c r="E212" s="7" t="s">
        <v>32</v>
      </c>
      <c r="F212" s="7" t="s">
        <v>0</v>
      </c>
      <c r="G212" s="7" t="s">
        <v>0</v>
      </c>
      <c r="H212" s="8" t="s">
        <v>0</v>
      </c>
      <c r="I212" s="9"/>
      <c r="J212" s="9"/>
      <c r="K212" s="9"/>
      <c r="L212" s="7" t="s">
        <v>416</v>
      </c>
      <c r="M212" s="1">
        <f>309.5+14.2</f>
        <v>323.7</v>
      </c>
      <c r="N212" s="1">
        <f>309.5+14.2</f>
        <v>323.7</v>
      </c>
      <c r="O212" s="10">
        <v>381.3</v>
      </c>
      <c r="P212" s="10">
        <v>381.3</v>
      </c>
      <c r="Q212" s="10">
        <v>381.3</v>
      </c>
      <c r="R212" s="11"/>
    </row>
    <row r="213" spans="1:18" ht="74.25" customHeight="1" x14ac:dyDescent="0.2">
      <c r="A213" s="51" t="s">
        <v>0</v>
      </c>
      <c r="B213" s="52" t="s">
        <v>0</v>
      </c>
      <c r="C213" s="7" t="s">
        <v>30</v>
      </c>
      <c r="D213" s="7" t="s">
        <v>531</v>
      </c>
      <c r="E213" s="7" t="s">
        <v>32</v>
      </c>
      <c r="F213" s="7" t="s">
        <v>0</v>
      </c>
      <c r="G213" s="7" t="s">
        <v>0</v>
      </c>
      <c r="H213" s="8" t="s">
        <v>0</v>
      </c>
      <c r="I213" s="9"/>
      <c r="J213" s="9"/>
      <c r="K213" s="9"/>
      <c r="L213" s="7" t="s">
        <v>0</v>
      </c>
      <c r="M213" s="1"/>
      <c r="N213" s="1"/>
      <c r="O213" s="10"/>
      <c r="P213" s="10"/>
      <c r="Q213" s="10"/>
      <c r="R213" s="11"/>
    </row>
    <row r="214" spans="1:18" ht="73.5" customHeight="1" x14ac:dyDescent="0.2">
      <c r="A214" s="51" t="s">
        <v>99</v>
      </c>
      <c r="B214" s="52" t="s">
        <v>532</v>
      </c>
      <c r="C214" s="7" t="s">
        <v>30</v>
      </c>
      <c r="D214" s="7" t="s">
        <v>164</v>
      </c>
      <c r="E214" s="7" t="s">
        <v>32</v>
      </c>
      <c r="F214" s="7" t="s">
        <v>0</v>
      </c>
      <c r="G214" s="7" t="s">
        <v>0</v>
      </c>
      <c r="H214" s="8" t="s">
        <v>0</v>
      </c>
      <c r="I214" s="9"/>
      <c r="J214" s="9"/>
      <c r="K214" s="9"/>
      <c r="L214" s="7" t="s">
        <v>419</v>
      </c>
      <c r="M214" s="1">
        <v>170</v>
      </c>
      <c r="N214" s="1">
        <v>170</v>
      </c>
      <c r="O214" s="10">
        <v>180</v>
      </c>
      <c r="P214" s="10">
        <v>180</v>
      </c>
      <c r="Q214" s="10">
        <v>180</v>
      </c>
      <c r="R214" s="11"/>
    </row>
    <row r="215" spans="1:18" ht="76.5" customHeight="1" x14ac:dyDescent="0.2">
      <c r="A215" s="51" t="s">
        <v>0</v>
      </c>
      <c r="B215" s="52" t="s">
        <v>0</v>
      </c>
      <c r="C215" s="7" t="s">
        <v>30</v>
      </c>
      <c r="D215" s="7" t="s">
        <v>533</v>
      </c>
      <c r="E215" s="7" t="s">
        <v>32</v>
      </c>
      <c r="F215" s="7" t="s">
        <v>0</v>
      </c>
      <c r="G215" s="7" t="s">
        <v>0</v>
      </c>
      <c r="H215" s="8" t="s">
        <v>0</v>
      </c>
      <c r="I215" s="9"/>
      <c r="J215" s="9"/>
      <c r="K215" s="9"/>
      <c r="L215" s="7" t="s">
        <v>0</v>
      </c>
      <c r="M215" s="1"/>
      <c r="N215" s="1"/>
      <c r="O215" s="10"/>
      <c r="P215" s="10"/>
      <c r="Q215" s="10"/>
      <c r="R215" s="11"/>
    </row>
    <row r="216" spans="1:18" ht="76.5" customHeight="1" x14ac:dyDescent="0.2">
      <c r="A216" s="51" t="s">
        <v>113</v>
      </c>
      <c r="B216" s="52" t="s">
        <v>534</v>
      </c>
      <c r="C216" s="7" t="s">
        <v>30</v>
      </c>
      <c r="D216" s="7" t="s">
        <v>164</v>
      </c>
      <c r="E216" s="7" t="s">
        <v>32</v>
      </c>
      <c r="F216" s="7" t="s">
        <v>0</v>
      </c>
      <c r="G216" s="7" t="s">
        <v>0</v>
      </c>
      <c r="H216" s="8" t="s">
        <v>0</v>
      </c>
      <c r="I216" s="9"/>
      <c r="J216" s="9"/>
      <c r="K216" s="9"/>
      <c r="L216" s="7" t="s">
        <v>339</v>
      </c>
      <c r="M216" s="1">
        <v>0</v>
      </c>
      <c r="N216" s="1">
        <v>0</v>
      </c>
      <c r="O216" s="10">
        <v>55.9</v>
      </c>
      <c r="P216" s="10">
        <v>55.9</v>
      </c>
      <c r="Q216" s="10">
        <v>55.9</v>
      </c>
      <c r="R216" s="11"/>
    </row>
    <row r="217" spans="1:18" ht="74.25" customHeight="1" x14ac:dyDescent="0.2">
      <c r="A217" s="51" t="s">
        <v>0</v>
      </c>
      <c r="B217" s="52" t="s">
        <v>0</v>
      </c>
      <c r="C217" s="7" t="s">
        <v>30</v>
      </c>
      <c r="D217" s="7" t="s">
        <v>535</v>
      </c>
      <c r="E217" s="7" t="s">
        <v>32</v>
      </c>
      <c r="F217" s="7" t="s">
        <v>0</v>
      </c>
      <c r="G217" s="7" t="s">
        <v>0</v>
      </c>
      <c r="H217" s="8" t="s">
        <v>0</v>
      </c>
      <c r="I217" s="9"/>
      <c r="J217" s="9"/>
      <c r="K217" s="9"/>
      <c r="L217" s="7" t="s">
        <v>0</v>
      </c>
      <c r="M217" s="1"/>
      <c r="N217" s="1"/>
      <c r="O217" s="10"/>
      <c r="P217" s="10"/>
      <c r="Q217" s="10"/>
      <c r="R217" s="11"/>
    </row>
    <row r="218" spans="1:18" ht="74.25" customHeight="1" x14ac:dyDescent="0.2">
      <c r="A218" s="51" t="s">
        <v>145</v>
      </c>
      <c r="B218" s="52" t="s">
        <v>536</v>
      </c>
      <c r="C218" s="7" t="s">
        <v>30</v>
      </c>
      <c r="D218" s="7" t="s">
        <v>164</v>
      </c>
      <c r="E218" s="7" t="s">
        <v>32</v>
      </c>
      <c r="F218" s="7" t="s">
        <v>0</v>
      </c>
      <c r="G218" s="7" t="s">
        <v>0</v>
      </c>
      <c r="H218" s="8" t="s">
        <v>0</v>
      </c>
      <c r="I218" s="9"/>
      <c r="J218" s="9"/>
      <c r="K218" s="9"/>
      <c r="L218" s="7" t="s">
        <v>339</v>
      </c>
      <c r="M218" s="1">
        <v>0</v>
      </c>
      <c r="N218" s="1">
        <v>0</v>
      </c>
      <c r="O218" s="10">
        <v>41.9</v>
      </c>
      <c r="P218" s="10">
        <v>41.9</v>
      </c>
      <c r="Q218" s="10">
        <v>41.9</v>
      </c>
      <c r="R218" s="11"/>
    </row>
    <row r="219" spans="1:18" ht="72.75" customHeight="1" x14ac:dyDescent="0.2">
      <c r="A219" s="51" t="s">
        <v>0</v>
      </c>
      <c r="B219" s="52" t="s">
        <v>0</v>
      </c>
      <c r="C219" s="7" t="s">
        <v>30</v>
      </c>
      <c r="D219" s="7" t="s">
        <v>537</v>
      </c>
      <c r="E219" s="7" t="s">
        <v>32</v>
      </c>
      <c r="F219" s="7" t="s">
        <v>0</v>
      </c>
      <c r="G219" s="7" t="s">
        <v>0</v>
      </c>
      <c r="H219" s="8" t="s">
        <v>0</v>
      </c>
      <c r="I219" s="9"/>
      <c r="J219" s="9"/>
      <c r="K219" s="9"/>
      <c r="L219" s="7" t="s">
        <v>0</v>
      </c>
      <c r="M219" s="1"/>
      <c r="N219" s="1"/>
      <c r="O219" s="10"/>
      <c r="P219" s="10"/>
      <c r="Q219" s="10"/>
      <c r="R219" s="11"/>
    </row>
    <row r="220" spans="1:18" ht="72.75" customHeight="1" x14ac:dyDescent="0.2">
      <c r="A220" s="60" t="s">
        <v>664</v>
      </c>
      <c r="B220" s="52" t="s">
        <v>663</v>
      </c>
      <c r="C220" s="62" t="s">
        <v>665</v>
      </c>
      <c r="D220" s="62" t="s">
        <v>666</v>
      </c>
      <c r="E220" s="21" t="s">
        <v>32</v>
      </c>
      <c r="F220" s="21"/>
      <c r="G220" s="21"/>
      <c r="H220" s="8"/>
      <c r="I220" s="9"/>
      <c r="J220" s="9"/>
      <c r="K220" s="9"/>
      <c r="L220" s="21" t="s">
        <v>168</v>
      </c>
      <c r="M220" s="1">
        <f>1100.4+19.9</f>
        <v>1120.3000000000002</v>
      </c>
      <c r="N220" s="1">
        <f>1100.4+19.9</f>
        <v>1120.3000000000002</v>
      </c>
      <c r="O220" s="10">
        <f>21.4+2059.6</f>
        <v>2081</v>
      </c>
      <c r="P220" s="10">
        <v>0</v>
      </c>
      <c r="Q220" s="10">
        <v>0</v>
      </c>
      <c r="R220" s="11"/>
    </row>
    <row r="221" spans="1:18" ht="72.75" customHeight="1" x14ac:dyDescent="0.2">
      <c r="A221" s="61"/>
      <c r="B221" s="52" t="s">
        <v>0</v>
      </c>
      <c r="C221" s="62" t="s">
        <v>665</v>
      </c>
      <c r="D221" s="62" t="s">
        <v>667</v>
      </c>
      <c r="E221" s="21" t="s">
        <v>32</v>
      </c>
      <c r="F221" s="21"/>
      <c r="G221" s="21"/>
      <c r="H221" s="8"/>
      <c r="I221" s="9"/>
      <c r="J221" s="9"/>
      <c r="K221" s="9"/>
      <c r="L221" s="21"/>
      <c r="M221" s="1"/>
      <c r="N221" s="1"/>
      <c r="O221" s="10"/>
      <c r="P221" s="10"/>
      <c r="Q221" s="10"/>
      <c r="R221" s="11"/>
    </row>
    <row r="222" spans="1:18" ht="74.25" customHeight="1" x14ac:dyDescent="0.2">
      <c r="A222" s="51" t="s">
        <v>524</v>
      </c>
      <c r="B222" s="52" t="s">
        <v>538</v>
      </c>
      <c r="C222" s="7" t="s">
        <v>30</v>
      </c>
      <c r="D222" s="7" t="s">
        <v>539</v>
      </c>
      <c r="E222" s="7" t="s">
        <v>32</v>
      </c>
      <c r="F222" s="7" t="s">
        <v>0</v>
      </c>
      <c r="G222" s="7" t="s">
        <v>0</v>
      </c>
      <c r="H222" s="8" t="s">
        <v>0</v>
      </c>
      <c r="I222" s="9"/>
      <c r="J222" s="9"/>
      <c r="K222" s="9"/>
      <c r="L222" s="7" t="s">
        <v>339</v>
      </c>
      <c r="M222" s="1">
        <v>0</v>
      </c>
      <c r="N222" s="1">
        <v>0</v>
      </c>
      <c r="O222" s="10">
        <v>41.9</v>
      </c>
      <c r="P222" s="10">
        <v>41.9</v>
      </c>
      <c r="Q222" s="10">
        <v>41.9</v>
      </c>
      <c r="R222" s="11"/>
    </row>
    <row r="223" spans="1:18" ht="71.25" customHeight="1" x14ac:dyDescent="0.2">
      <c r="A223" s="51" t="s">
        <v>0</v>
      </c>
      <c r="B223" s="52" t="s">
        <v>0</v>
      </c>
      <c r="C223" s="7" t="s">
        <v>30</v>
      </c>
      <c r="D223" s="7" t="s">
        <v>164</v>
      </c>
      <c r="E223" s="7" t="s">
        <v>32</v>
      </c>
      <c r="F223" s="7" t="s">
        <v>0</v>
      </c>
      <c r="G223" s="7" t="s">
        <v>0</v>
      </c>
      <c r="H223" s="8" t="s">
        <v>0</v>
      </c>
      <c r="I223" s="9"/>
      <c r="J223" s="9"/>
      <c r="K223" s="9"/>
      <c r="L223" s="7" t="s">
        <v>0</v>
      </c>
      <c r="M223" s="1"/>
      <c r="N223" s="1"/>
      <c r="O223" s="10"/>
      <c r="P223" s="10"/>
      <c r="Q223" s="10"/>
      <c r="R223" s="11"/>
    </row>
    <row r="224" spans="1:18" ht="84" x14ac:dyDescent="0.2">
      <c r="A224" s="51" t="s">
        <v>525</v>
      </c>
      <c r="B224" s="52" t="s">
        <v>540</v>
      </c>
      <c r="C224" s="7" t="s">
        <v>30</v>
      </c>
      <c r="D224" s="7" t="s">
        <v>539</v>
      </c>
      <c r="E224" s="7" t="s">
        <v>32</v>
      </c>
      <c r="F224" s="7" t="s">
        <v>0</v>
      </c>
      <c r="G224" s="7" t="s">
        <v>0</v>
      </c>
      <c r="H224" s="8" t="s">
        <v>0</v>
      </c>
      <c r="I224" s="9"/>
      <c r="J224" s="9"/>
      <c r="K224" s="9"/>
      <c r="L224" s="7" t="s">
        <v>36</v>
      </c>
      <c r="M224" s="1">
        <f>0+133.6+85</f>
        <v>218.6</v>
      </c>
      <c r="N224" s="1">
        <f>0+133.6+85</f>
        <v>218.6</v>
      </c>
      <c r="O224" s="10">
        <f>87.1+295</f>
        <v>382.1</v>
      </c>
      <c r="P224" s="10">
        <f>87.1</f>
        <v>87.1</v>
      </c>
      <c r="Q224" s="10">
        <f>87.1</f>
        <v>87.1</v>
      </c>
      <c r="R224" s="11"/>
    </row>
    <row r="225" spans="1:18" ht="86.25" customHeight="1" x14ac:dyDescent="0.2">
      <c r="A225" s="51" t="s">
        <v>0</v>
      </c>
      <c r="B225" s="52" t="s">
        <v>0</v>
      </c>
      <c r="C225" s="7" t="s">
        <v>30</v>
      </c>
      <c r="D225" s="7" t="s">
        <v>164</v>
      </c>
      <c r="E225" s="7" t="s">
        <v>32</v>
      </c>
      <c r="F225" s="7" t="s">
        <v>0</v>
      </c>
      <c r="G225" s="7" t="s">
        <v>0</v>
      </c>
      <c r="H225" s="8" t="s">
        <v>0</v>
      </c>
      <c r="I225" s="9"/>
      <c r="J225" s="9"/>
      <c r="K225" s="9"/>
      <c r="L225" s="7" t="s">
        <v>0</v>
      </c>
      <c r="M225" s="1"/>
      <c r="N225" s="1"/>
      <c r="O225" s="10"/>
      <c r="P225" s="10"/>
      <c r="Q225" s="10"/>
      <c r="R225" s="11"/>
    </row>
    <row r="226" spans="1:18" ht="98.25" customHeight="1" x14ac:dyDescent="0.2">
      <c r="A226" s="6" t="s">
        <v>541</v>
      </c>
      <c r="B226" s="7" t="s">
        <v>542</v>
      </c>
      <c r="C226" s="7" t="s">
        <v>0</v>
      </c>
      <c r="D226" s="7" t="s">
        <v>0</v>
      </c>
      <c r="E226" s="7" t="s">
        <v>0</v>
      </c>
      <c r="F226" s="7" t="s">
        <v>0</v>
      </c>
      <c r="G226" s="7" t="s">
        <v>0</v>
      </c>
      <c r="H226" s="8" t="s">
        <v>0</v>
      </c>
      <c r="I226" s="9"/>
      <c r="J226" s="9"/>
      <c r="K226" s="9"/>
      <c r="L226" s="62" t="s">
        <v>669</v>
      </c>
      <c r="M226" s="1">
        <f>M227+M229+M231+M233+M235</f>
        <v>12932.5</v>
      </c>
      <c r="N226" s="1">
        <f t="shared" ref="N226:Q226" si="29">N227+N229+N231+N233+N235</f>
        <v>12308.699999999999</v>
      </c>
      <c r="O226" s="1">
        <f t="shared" si="29"/>
        <v>9622.7000000000007</v>
      </c>
      <c r="P226" s="1">
        <f t="shared" si="29"/>
        <v>9169.8000000000011</v>
      </c>
      <c r="Q226" s="1">
        <f t="shared" si="29"/>
        <v>8596.9</v>
      </c>
      <c r="R226" s="11"/>
    </row>
    <row r="227" spans="1:18" ht="108" x14ac:dyDescent="0.2">
      <c r="A227" s="51" t="s">
        <v>171</v>
      </c>
      <c r="B227" s="52" t="s">
        <v>543</v>
      </c>
      <c r="C227" s="7" t="s">
        <v>30</v>
      </c>
      <c r="D227" s="7" t="s">
        <v>177</v>
      </c>
      <c r="E227" s="7" t="s">
        <v>32</v>
      </c>
      <c r="F227" s="7" t="s">
        <v>178</v>
      </c>
      <c r="G227" s="7" t="s">
        <v>34</v>
      </c>
      <c r="H227" s="8" t="s">
        <v>131</v>
      </c>
      <c r="I227" s="9"/>
      <c r="J227" s="9"/>
      <c r="K227" s="9"/>
      <c r="L227" s="7" t="s">
        <v>339</v>
      </c>
      <c r="M227" s="1">
        <v>3452.4</v>
      </c>
      <c r="N227" s="1">
        <v>3117.8</v>
      </c>
      <c r="O227" s="10">
        <f>2358.8+19.8</f>
        <v>2378.6000000000004</v>
      </c>
      <c r="P227" s="10">
        <v>2280.3000000000002</v>
      </c>
      <c r="Q227" s="10">
        <v>1681</v>
      </c>
      <c r="R227" s="11"/>
    </row>
    <row r="228" spans="1:18" ht="74.25" customHeight="1" x14ac:dyDescent="0.2">
      <c r="A228" s="51" t="s">
        <v>0</v>
      </c>
      <c r="B228" s="52" t="s">
        <v>0</v>
      </c>
      <c r="C228" s="7" t="s">
        <v>30</v>
      </c>
      <c r="D228" s="7" t="s">
        <v>180</v>
      </c>
      <c r="E228" s="7" t="s">
        <v>32</v>
      </c>
      <c r="F228" s="7" t="s">
        <v>0</v>
      </c>
      <c r="G228" s="7" t="s">
        <v>0</v>
      </c>
      <c r="H228" s="8" t="s">
        <v>0</v>
      </c>
      <c r="I228" s="9"/>
      <c r="J228" s="9"/>
      <c r="K228" s="9"/>
      <c r="L228" s="7" t="s">
        <v>0</v>
      </c>
      <c r="M228" s="1"/>
      <c r="N228" s="1"/>
      <c r="O228" s="10"/>
      <c r="P228" s="10"/>
      <c r="Q228" s="10"/>
      <c r="R228" s="11"/>
    </row>
    <row r="229" spans="1:18" ht="108" x14ac:dyDescent="0.2">
      <c r="A229" s="51" t="s">
        <v>172</v>
      </c>
      <c r="B229" s="52" t="s">
        <v>544</v>
      </c>
      <c r="C229" s="7" t="s">
        <v>30</v>
      </c>
      <c r="D229" s="7" t="s">
        <v>177</v>
      </c>
      <c r="E229" s="7" t="s">
        <v>32</v>
      </c>
      <c r="F229" s="7" t="s">
        <v>178</v>
      </c>
      <c r="G229" s="7" t="s">
        <v>34</v>
      </c>
      <c r="H229" s="8" t="s">
        <v>131</v>
      </c>
      <c r="I229" s="9"/>
      <c r="J229" s="9"/>
      <c r="K229" s="9"/>
      <c r="L229" s="7" t="s">
        <v>470</v>
      </c>
      <c r="M229" s="1">
        <f>5336.1+3011.1</f>
        <v>8347.2000000000007</v>
      </c>
      <c r="N229" s="1">
        <f>5073.1+3011.1</f>
        <v>8084.2000000000007</v>
      </c>
      <c r="O229" s="10">
        <f>1039.3+824.9+1549.2+361.7+1987.5+473.5</f>
        <v>6236.0999999999995</v>
      </c>
      <c r="P229" s="10">
        <v>6055.4</v>
      </c>
      <c r="Q229" s="10">
        <v>6055.4</v>
      </c>
      <c r="R229" s="11"/>
    </row>
    <row r="230" spans="1:18" ht="75.75" customHeight="1" x14ac:dyDescent="0.2">
      <c r="A230" s="51" t="s">
        <v>0</v>
      </c>
      <c r="B230" s="52" t="s">
        <v>0</v>
      </c>
      <c r="C230" s="7" t="s">
        <v>30</v>
      </c>
      <c r="D230" s="7" t="s">
        <v>180</v>
      </c>
      <c r="E230" s="7" t="s">
        <v>32</v>
      </c>
      <c r="F230" s="7" t="s">
        <v>0</v>
      </c>
      <c r="G230" s="7" t="s">
        <v>0</v>
      </c>
      <c r="H230" s="8" t="s">
        <v>0</v>
      </c>
      <c r="I230" s="9"/>
      <c r="J230" s="9"/>
      <c r="K230" s="9"/>
      <c r="L230" s="7" t="s">
        <v>0</v>
      </c>
      <c r="M230" s="1" t="s">
        <v>0</v>
      </c>
      <c r="N230" s="1" t="s">
        <v>0</v>
      </c>
      <c r="O230" s="10"/>
      <c r="P230" s="10"/>
      <c r="Q230" s="10"/>
      <c r="R230" s="11"/>
    </row>
    <row r="231" spans="1:18" ht="75.75" customHeight="1" x14ac:dyDescent="0.2">
      <c r="A231" s="51" t="s">
        <v>185</v>
      </c>
      <c r="B231" s="52" t="s">
        <v>545</v>
      </c>
      <c r="C231" s="7" t="s">
        <v>30</v>
      </c>
      <c r="D231" s="7" t="s">
        <v>177</v>
      </c>
      <c r="E231" s="7" t="s">
        <v>32</v>
      </c>
      <c r="F231" s="7" t="s">
        <v>0</v>
      </c>
      <c r="G231" s="7" t="s">
        <v>0</v>
      </c>
      <c r="H231" s="8" t="s">
        <v>0</v>
      </c>
      <c r="I231" s="9"/>
      <c r="J231" s="9"/>
      <c r="K231" s="9"/>
      <c r="L231" s="7" t="s">
        <v>187</v>
      </c>
      <c r="M231" s="1">
        <v>5.5</v>
      </c>
      <c r="N231" s="1">
        <v>5.4</v>
      </c>
      <c r="O231" s="10">
        <v>5.5</v>
      </c>
      <c r="P231" s="10">
        <v>5.4</v>
      </c>
      <c r="Q231" s="10">
        <v>5.3</v>
      </c>
      <c r="R231" s="11"/>
    </row>
    <row r="232" spans="1:18" ht="72" customHeight="1" x14ac:dyDescent="0.2">
      <c r="A232" s="51" t="s">
        <v>0</v>
      </c>
      <c r="B232" s="52" t="s">
        <v>0</v>
      </c>
      <c r="C232" s="7" t="s">
        <v>30</v>
      </c>
      <c r="D232" s="7" t="s">
        <v>188</v>
      </c>
      <c r="E232" s="7" t="s">
        <v>32</v>
      </c>
      <c r="F232" s="7" t="s">
        <v>0</v>
      </c>
      <c r="G232" s="7" t="s">
        <v>0</v>
      </c>
      <c r="H232" s="8" t="s">
        <v>0</v>
      </c>
      <c r="I232" s="9"/>
      <c r="J232" s="9"/>
      <c r="K232" s="9"/>
      <c r="L232" s="7" t="s">
        <v>0</v>
      </c>
      <c r="M232" s="1" t="s">
        <v>0</v>
      </c>
      <c r="N232" s="1" t="s">
        <v>0</v>
      </c>
      <c r="O232" s="10"/>
      <c r="P232" s="10"/>
      <c r="Q232" s="10"/>
      <c r="R232" s="11"/>
    </row>
    <row r="233" spans="1:18" ht="38.25" customHeight="1" x14ac:dyDescent="0.2">
      <c r="A233" s="51" t="s">
        <v>189</v>
      </c>
      <c r="B233" s="52" t="s">
        <v>546</v>
      </c>
      <c r="C233" s="7" t="s">
        <v>124</v>
      </c>
      <c r="D233" s="7" t="s">
        <v>191</v>
      </c>
      <c r="E233" s="7" t="s">
        <v>126</v>
      </c>
      <c r="F233" s="7" t="s">
        <v>0</v>
      </c>
      <c r="G233" s="7" t="s">
        <v>0</v>
      </c>
      <c r="H233" s="8" t="s">
        <v>0</v>
      </c>
      <c r="I233" s="9"/>
      <c r="J233" s="9"/>
      <c r="K233" s="9"/>
      <c r="L233" s="7" t="s">
        <v>36</v>
      </c>
      <c r="M233" s="1">
        <v>363.3</v>
      </c>
      <c r="N233" s="1">
        <v>342</v>
      </c>
      <c r="O233" s="10">
        <f>131+74.7</f>
        <v>205.7</v>
      </c>
      <c r="P233" s="10">
        <v>0</v>
      </c>
      <c r="Q233" s="10">
        <v>0</v>
      </c>
      <c r="R233" s="11"/>
    </row>
    <row r="234" spans="1:18" ht="75.75" customHeight="1" x14ac:dyDescent="0.2">
      <c r="A234" s="51" t="s">
        <v>0</v>
      </c>
      <c r="B234" s="52" t="s">
        <v>0</v>
      </c>
      <c r="C234" s="7" t="s">
        <v>30</v>
      </c>
      <c r="D234" s="7" t="s">
        <v>195</v>
      </c>
      <c r="E234" s="7" t="s">
        <v>32</v>
      </c>
      <c r="F234" s="7" t="s">
        <v>0</v>
      </c>
      <c r="G234" s="7" t="s">
        <v>0</v>
      </c>
      <c r="H234" s="8" t="s">
        <v>0</v>
      </c>
      <c r="I234" s="9"/>
      <c r="J234" s="9"/>
      <c r="K234" s="9"/>
      <c r="L234" s="7" t="s">
        <v>0</v>
      </c>
      <c r="M234" s="1" t="s">
        <v>0</v>
      </c>
      <c r="N234" s="1" t="s">
        <v>0</v>
      </c>
      <c r="O234" s="10"/>
      <c r="P234" s="10"/>
      <c r="Q234" s="10"/>
      <c r="R234" s="11"/>
    </row>
    <row r="235" spans="1:18" ht="96" x14ac:dyDescent="0.2">
      <c r="A235" s="51" t="s">
        <v>230</v>
      </c>
      <c r="B235" s="52" t="s">
        <v>547</v>
      </c>
      <c r="C235" s="7" t="s">
        <v>182</v>
      </c>
      <c r="D235" s="7" t="s">
        <v>183</v>
      </c>
      <c r="E235" s="7" t="s">
        <v>184</v>
      </c>
      <c r="F235" s="7" t="s">
        <v>232</v>
      </c>
      <c r="G235" s="7" t="s">
        <v>233</v>
      </c>
      <c r="H235" s="8" t="s">
        <v>131</v>
      </c>
      <c r="I235" s="9"/>
      <c r="J235" s="9"/>
      <c r="K235" s="9"/>
      <c r="L235" s="7" t="s">
        <v>234</v>
      </c>
      <c r="M235" s="1">
        <v>764.1</v>
      </c>
      <c r="N235" s="1">
        <v>759.3</v>
      </c>
      <c r="O235" s="10">
        <v>796.8</v>
      </c>
      <c r="P235" s="10">
        <v>828.7</v>
      </c>
      <c r="Q235" s="10">
        <v>855.2</v>
      </c>
      <c r="R235" s="11"/>
    </row>
    <row r="236" spans="1:18" ht="74.25" customHeight="1" x14ac:dyDescent="0.2">
      <c r="A236" s="51" t="s">
        <v>0</v>
      </c>
      <c r="B236" s="52" t="s">
        <v>0</v>
      </c>
      <c r="C236" s="7" t="s">
        <v>30</v>
      </c>
      <c r="D236" s="7" t="s">
        <v>188</v>
      </c>
      <c r="E236" s="7" t="s">
        <v>32</v>
      </c>
      <c r="F236" s="7" t="s">
        <v>0</v>
      </c>
      <c r="G236" s="7" t="s">
        <v>0</v>
      </c>
      <c r="H236" s="8" t="s">
        <v>0</v>
      </c>
      <c r="I236" s="9"/>
      <c r="J236" s="9"/>
      <c r="K236" s="9"/>
      <c r="L236" s="7" t="s">
        <v>0</v>
      </c>
      <c r="M236" s="1" t="s">
        <v>0</v>
      </c>
      <c r="N236" s="1" t="s">
        <v>0</v>
      </c>
      <c r="O236" s="10"/>
      <c r="P236" s="10"/>
      <c r="Q236" s="10"/>
      <c r="R236" s="11"/>
    </row>
    <row r="237" spans="1:18" ht="65.25" customHeight="1" x14ac:dyDescent="0.2">
      <c r="A237" s="6" t="s">
        <v>548</v>
      </c>
      <c r="B237" s="7" t="s">
        <v>549</v>
      </c>
      <c r="C237" s="7" t="s">
        <v>0</v>
      </c>
      <c r="D237" s="7" t="s">
        <v>0</v>
      </c>
      <c r="E237" s="7" t="s">
        <v>0</v>
      </c>
      <c r="F237" s="7" t="s">
        <v>0</v>
      </c>
      <c r="G237" s="7" t="s">
        <v>0</v>
      </c>
      <c r="H237" s="8" t="s">
        <v>0</v>
      </c>
      <c r="I237" s="9"/>
      <c r="J237" s="9"/>
      <c r="K237" s="9"/>
      <c r="L237" s="62" t="s">
        <v>263</v>
      </c>
      <c r="M237" s="1">
        <f>M238</f>
        <v>0</v>
      </c>
      <c r="N237" s="1">
        <f t="shared" ref="N237:Q237" si="30">N238</f>
        <v>0</v>
      </c>
      <c r="O237" s="1">
        <f t="shared" si="30"/>
        <v>6.6</v>
      </c>
      <c r="P237" s="1">
        <f t="shared" si="30"/>
        <v>8</v>
      </c>
      <c r="Q237" s="1">
        <f t="shared" si="30"/>
        <v>8</v>
      </c>
      <c r="R237" s="11"/>
    </row>
    <row r="238" spans="1:18" ht="64.5" customHeight="1" x14ac:dyDescent="0.2">
      <c r="A238" s="6" t="s">
        <v>254</v>
      </c>
      <c r="B238" s="7" t="s">
        <v>550</v>
      </c>
      <c r="C238" s="7" t="s">
        <v>0</v>
      </c>
      <c r="D238" s="7" t="s">
        <v>0</v>
      </c>
      <c r="E238" s="7" t="s">
        <v>0</v>
      </c>
      <c r="F238" s="7" t="s">
        <v>0</v>
      </c>
      <c r="G238" s="7" t="s">
        <v>0</v>
      </c>
      <c r="H238" s="8" t="s">
        <v>0</v>
      </c>
      <c r="I238" s="9"/>
      <c r="J238" s="9"/>
      <c r="K238" s="9"/>
      <c r="L238" s="7" t="s">
        <v>263</v>
      </c>
      <c r="M238" s="1">
        <f>M239</f>
        <v>0</v>
      </c>
      <c r="N238" s="1">
        <f t="shared" ref="N238:Q238" si="31">N239</f>
        <v>0</v>
      </c>
      <c r="O238" s="1">
        <f t="shared" si="31"/>
        <v>6.6</v>
      </c>
      <c r="P238" s="1">
        <f t="shared" si="31"/>
        <v>8</v>
      </c>
      <c r="Q238" s="1">
        <f t="shared" si="31"/>
        <v>8</v>
      </c>
      <c r="R238" s="11"/>
    </row>
    <row r="239" spans="1:18" ht="74.25" customHeight="1" x14ac:dyDescent="0.2">
      <c r="A239" s="6" t="s">
        <v>261</v>
      </c>
      <c r="B239" s="7" t="s">
        <v>551</v>
      </c>
      <c r="C239" s="7" t="s">
        <v>30</v>
      </c>
      <c r="D239" s="7" t="s">
        <v>484</v>
      </c>
      <c r="E239" s="7" t="s">
        <v>32</v>
      </c>
      <c r="F239" s="7" t="s">
        <v>0</v>
      </c>
      <c r="G239" s="7" t="s">
        <v>0</v>
      </c>
      <c r="H239" s="8" t="s">
        <v>0</v>
      </c>
      <c r="I239" s="9"/>
      <c r="J239" s="9"/>
      <c r="K239" s="9"/>
      <c r="L239" s="7" t="s">
        <v>263</v>
      </c>
      <c r="M239" s="1">
        <v>0</v>
      </c>
      <c r="N239" s="1">
        <v>0</v>
      </c>
      <c r="O239" s="10">
        <v>6.6</v>
      </c>
      <c r="P239" s="10">
        <v>8</v>
      </c>
      <c r="Q239" s="10">
        <v>8</v>
      </c>
      <c r="R239" s="11"/>
    </row>
    <row r="240" spans="1:18" ht="77.25" customHeight="1" x14ac:dyDescent="0.2">
      <c r="A240" s="6" t="s">
        <v>552</v>
      </c>
      <c r="B240" s="7" t="s">
        <v>553</v>
      </c>
      <c r="C240" s="7" t="s">
        <v>0</v>
      </c>
      <c r="D240" s="7" t="s">
        <v>0</v>
      </c>
      <c r="E240" s="7" t="s">
        <v>0</v>
      </c>
      <c r="F240" s="7" t="s">
        <v>0</v>
      </c>
      <c r="G240" s="7" t="s">
        <v>0</v>
      </c>
      <c r="H240" s="8" t="s">
        <v>0</v>
      </c>
      <c r="I240" s="9"/>
      <c r="J240" s="9"/>
      <c r="K240" s="9"/>
      <c r="L240" s="7" t="s">
        <v>487</v>
      </c>
      <c r="M240" s="1">
        <f>M241+M243</f>
        <v>756.6</v>
      </c>
      <c r="N240" s="1">
        <f>N241+N243</f>
        <v>731.4</v>
      </c>
      <c r="O240" s="1">
        <f t="shared" ref="O240:Q240" si="32">O241+O243</f>
        <v>631.6</v>
      </c>
      <c r="P240" s="1">
        <f t="shared" si="32"/>
        <v>632.4</v>
      </c>
      <c r="Q240" s="1">
        <f t="shared" si="32"/>
        <v>646.79999999999995</v>
      </c>
      <c r="R240" s="11"/>
    </row>
    <row r="241" spans="1:18" ht="14.25" customHeight="1" x14ac:dyDescent="0.2">
      <c r="A241" s="6" t="s">
        <v>267</v>
      </c>
      <c r="B241" s="7" t="s">
        <v>554</v>
      </c>
      <c r="C241" s="7" t="s">
        <v>0</v>
      </c>
      <c r="D241" s="7" t="s">
        <v>0</v>
      </c>
      <c r="E241" s="7" t="s">
        <v>0</v>
      </c>
      <c r="F241" s="7" t="s">
        <v>0</v>
      </c>
      <c r="G241" s="7" t="s">
        <v>0</v>
      </c>
      <c r="H241" s="8" t="s">
        <v>0</v>
      </c>
      <c r="I241" s="9"/>
      <c r="J241" s="9"/>
      <c r="K241" s="9"/>
      <c r="L241" s="7" t="s">
        <v>489</v>
      </c>
      <c r="M241" s="1">
        <f>M242</f>
        <v>755</v>
      </c>
      <c r="N241" s="1">
        <f t="shared" ref="N241:Q241" si="33">N242</f>
        <v>730</v>
      </c>
      <c r="O241" s="1">
        <f t="shared" si="33"/>
        <v>629.6</v>
      </c>
      <c r="P241" s="1">
        <f t="shared" si="33"/>
        <v>630.4</v>
      </c>
      <c r="Q241" s="1">
        <f t="shared" si="33"/>
        <v>644.79999999999995</v>
      </c>
      <c r="R241" s="11"/>
    </row>
    <row r="242" spans="1:18" ht="409.5" x14ac:dyDescent="0.2">
      <c r="A242" s="6" t="s">
        <v>423</v>
      </c>
      <c r="B242" s="7" t="s">
        <v>555</v>
      </c>
      <c r="C242" s="7" t="s">
        <v>491</v>
      </c>
      <c r="D242" s="7" t="s">
        <v>110</v>
      </c>
      <c r="E242" s="7" t="s">
        <v>492</v>
      </c>
      <c r="F242" s="7" t="s">
        <v>493</v>
      </c>
      <c r="G242" s="7" t="s">
        <v>34</v>
      </c>
      <c r="H242" s="8" t="s">
        <v>494</v>
      </c>
      <c r="I242" s="9"/>
      <c r="J242" s="9"/>
      <c r="K242" s="9"/>
      <c r="L242" s="7" t="s">
        <v>489</v>
      </c>
      <c r="M242" s="1">
        <v>755</v>
      </c>
      <c r="N242" s="1">
        <v>730</v>
      </c>
      <c r="O242" s="10">
        <v>629.6</v>
      </c>
      <c r="P242" s="10">
        <v>630.4</v>
      </c>
      <c r="Q242" s="10">
        <v>644.79999999999995</v>
      </c>
      <c r="R242" s="11"/>
    </row>
    <row r="243" spans="1:18" ht="26.25" customHeight="1" x14ac:dyDescent="0.2">
      <c r="A243" s="6" t="s">
        <v>290</v>
      </c>
      <c r="B243" s="7" t="s">
        <v>556</v>
      </c>
      <c r="C243" s="7" t="s">
        <v>0</v>
      </c>
      <c r="D243" s="7" t="s">
        <v>0</v>
      </c>
      <c r="E243" s="7" t="s">
        <v>0</v>
      </c>
      <c r="F243" s="7" t="s">
        <v>0</v>
      </c>
      <c r="G243" s="7" t="s">
        <v>0</v>
      </c>
      <c r="H243" s="8" t="s">
        <v>0</v>
      </c>
      <c r="I243" s="9"/>
      <c r="J243" s="9"/>
      <c r="K243" s="9"/>
      <c r="L243" s="7" t="s">
        <v>339</v>
      </c>
      <c r="M243" s="1">
        <f>M244</f>
        <v>1.6</v>
      </c>
      <c r="N243" s="1">
        <f t="shared" ref="N243:Q243" si="34">N244</f>
        <v>1.4</v>
      </c>
      <c r="O243" s="1">
        <f t="shared" si="34"/>
        <v>2</v>
      </c>
      <c r="P243" s="1">
        <f t="shared" si="34"/>
        <v>2</v>
      </c>
      <c r="Q243" s="1">
        <f t="shared" si="34"/>
        <v>2</v>
      </c>
      <c r="R243" s="11"/>
    </row>
    <row r="244" spans="1:18" ht="88.5" customHeight="1" x14ac:dyDescent="0.2">
      <c r="A244" s="6" t="s">
        <v>332</v>
      </c>
      <c r="B244" s="7" t="s">
        <v>557</v>
      </c>
      <c r="C244" s="7" t="s">
        <v>0</v>
      </c>
      <c r="D244" s="7" t="s">
        <v>0</v>
      </c>
      <c r="E244" s="7" t="s">
        <v>0</v>
      </c>
      <c r="F244" s="7" t="s">
        <v>334</v>
      </c>
      <c r="G244" s="7" t="s">
        <v>497</v>
      </c>
      <c r="H244" s="8" t="s">
        <v>336</v>
      </c>
      <c r="I244" s="9"/>
      <c r="J244" s="9"/>
      <c r="K244" s="9"/>
      <c r="L244" s="7" t="s">
        <v>339</v>
      </c>
      <c r="M244" s="1">
        <v>1.6</v>
      </c>
      <c r="N244" s="1">
        <v>1.4</v>
      </c>
      <c r="O244" s="10">
        <v>2</v>
      </c>
      <c r="P244" s="10">
        <v>2</v>
      </c>
      <c r="Q244" s="10">
        <v>2</v>
      </c>
      <c r="R244" s="11"/>
    </row>
    <row r="245" spans="1:18" ht="60" x14ac:dyDescent="0.2">
      <c r="A245" s="6" t="s">
        <v>558</v>
      </c>
      <c r="B245" s="7" t="s">
        <v>559</v>
      </c>
      <c r="C245" s="7" t="s">
        <v>0</v>
      </c>
      <c r="D245" s="7" t="s">
        <v>0</v>
      </c>
      <c r="E245" s="7" t="s">
        <v>0</v>
      </c>
      <c r="F245" s="7" t="s">
        <v>0</v>
      </c>
      <c r="G245" s="7" t="s">
        <v>0</v>
      </c>
      <c r="H245" s="8" t="s">
        <v>0</v>
      </c>
      <c r="I245" s="9"/>
      <c r="J245" s="9"/>
      <c r="K245" s="9"/>
      <c r="L245" s="21" t="s">
        <v>339</v>
      </c>
      <c r="M245" s="1">
        <f>M246</f>
        <v>43</v>
      </c>
      <c r="N245" s="1">
        <f t="shared" ref="N245:Q245" si="35">N246</f>
        <v>43</v>
      </c>
      <c r="O245" s="1">
        <f t="shared" si="35"/>
        <v>44.8</v>
      </c>
      <c r="P245" s="1">
        <f t="shared" si="35"/>
        <v>46.4</v>
      </c>
      <c r="Q245" s="1">
        <f t="shared" si="35"/>
        <v>49.6</v>
      </c>
      <c r="R245" s="11"/>
    </row>
    <row r="246" spans="1:18" x14ac:dyDescent="0.2">
      <c r="A246" s="6" t="s">
        <v>409</v>
      </c>
      <c r="B246" s="7" t="s">
        <v>560</v>
      </c>
      <c r="C246" s="7" t="s">
        <v>0</v>
      </c>
      <c r="D246" s="7" t="s">
        <v>0</v>
      </c>
      <c r="E246" s="7" t="s">
        <v>0</v>
      </c>
      <c r="F246" s="7" t="s">
        <v>0</v>
      </c>
      <c r="G246" s="7" t="s">
        <v>0</v>
      </c>
      <c r="H246" s="8" t="s">
        <v>0</v>
      </c>
      <c r="I246" s="9"/>
      <c r="J246" s="9"/>
      <c r="K246" s="9"/>
      <c r="L246" s="21" t="s">
        <v>339</v>
      </c>
      <c r="M246" s="1">
        <f>M247</f>
        <v>43</v>
      </c>
      <c r="N246" s="1">
        <f t="shared" ref="N246:O246" si="36">N247</f>
        <v>43</v>
      </c>
      <c r="O246" s="1">
        <f t="shared" si="36"/>
        <v>44.8</v>
      </c>
      <c r="P246" s="1">
        <f t="shared" ref="P246:Q246" si="37">P247</f>
        <v>46.4</v>
      </c>
      <c r="Q246" s="1">
        <f t="shared" si="37"/>
        <v>49.6</v>
      </c>
      <c r="R246" s="11"/>
    </row>
    <row r="247" spans="1:18" ht="50.25" customHeight="1" x14ac:dyDescent="0.2">
      <c r="A247" s="6" t="s">
        <v>561</v>
      </c>
      <c r="B247" s="7" t="s">
        <v>562</v>
      </c>
      <c r="C247" s="7" t="s">
        <v>0</v>
      </c>
      <c r="D247" s="7" t="s">
        <v>0</v>
      </c>
      <c r="E247" s="7" t="s">
        <v>0</v>
      </c>
      <c r="F247" s="7" t="s">
        <v>0</v>
      </c>
      <c r="G247" s="7" t="s">
        <v>0</v>
      </c>
      <c r="H247" s="8" t="s">
        <v>0</v>
      </c>
      <c r="I247" s="9"/>
      <c r="J247" s="9"/>
      <c r="K247" s="9"/>
      <c r="L247" s="7" t="s">
        <v>339</v>
      </c>
      <c r="M247" s="1">
        <f>M248</f>
        <v>43</v>
      </c>
      <c r="N247" s="1">
        <f t="shared" ref="N247:O247" si="38">N248</f>
        <v>43</v>
      </c>
      <c r="O247" s="1">
        <f t="shared" si="38"/>
        <v>44.8</v>
      </c>
      <c r="P247" s="1">
        <f t="shared" ref="P247:Q247" si="39">P248</f>
        <v>46.4</v>
      </c>
      <c r="Q247" s="1">
        <f t="shared" si="39"/>
        <v>49.6</v>
      </c>
      <c r="R247" s="11"/>
    </row>
    <row r="248" spans="1:18" ht="84" x14ac:dyDescent="0.2">
      <c r="A248" s="6" t="s">
        <v>563</v>
      </c>
      <c r="B248" s="7" t="s">
        <v>564</v>
      </c>
      <c r="C248" s="7" t="s">
        <v>30</v>
      </c>
      <c r="D248" s="7" t="s">
        <v>164</v>
      </c>
      <c r="E248" s="7" t="s">
        <v>32</v>
      </c>
      <c r="F248" s="7" t="s">
        <v>406</v>
      </c>
      <c r="G248" s="7" t="s">
        <v>413</v>
      </c>
      <c r="H248" s="8" t="s">
        <v>407</v>
      </c>
      <c r="I248" s="9"/>
      <c r="J248" s="9"/>
      <c r="K248" s="9"/>
      <c r="L248" s="7" t="s">
        <v>339</v>
      </c>
      <c r="M248" s="1">
        <v>43</v>
      </c>
      <c r="N248" s="1">
        <v>43</v>
      </c>
      <c r="O248" s="10">
        <v>44.8</v>
      </c>
      <c r="P248" s="10">
        <v>46.4</v>
      </c>
      <c r="Q248" s="10">
        <v>49.6</v>
      </c>
      <c r="R248" s="11"/>
    </row>
    <row r="249" spans="1:18" ht="36" x14ac:dyDescent="0.2">
      <c r="A249" s="6" t="s">
        <v>565</v>
      </c>
      <c r="B249" s="7" t="s">
        <v>566</v>
      </c>
      <c r="C249" s="7" t="s">
        <v>0</v>
      </c>
      <c r="D249" s="7" t="s">
        <v>0</v>
      </c>
      <c r="E249" s="7" t="s">
        <v>0</v>
      </c>
      <c r="F249" s="7" t="s">
        <v>0</v>
      </c>
      <c r="G249" s="7" t="s">
        <v>0</v>
      </c>
      <c r="H249" s="8" t="s">
        <v>0</v>
      </c>
      <c r="I249" s="9"/>
      <c r="J249" s="9"/>
      <c r="K249" s="9"/>
      <c r="L249" s="7" t="s">
        <v>422</v>
      </c>
      <c r="M249" s="1">
        <v>0</v>
      </c>
      <c r="N249" s="1">
        <v>0</v>
      </c>
      <c r="O249" s="10">
        <v>0</v>
      </c>
      <c r="P249" s="10">
        <v>390.3</v>
      </c>
      <c r="Q249" s="10">
        <v>740.2</v>
      </c>
      <c r="R249" s="11"/>
    </row>
    <row r="251" spans="1:18" ht="33.75" customHeight="1" x14ac:dyDescent="0.2">
      <c r="A251" s="19"/>
      <c r="C251" s="55" t="s">
        <v>596</v>
      </c>
      <c r="D251" s="55"/>
      <c r="E251" s="55"/>
      <c r="F251" s="55"/>
      <c r="G251" s="55"/>
      <c r="H251" s="19"/>
      <c r="I251" s="56"/>
      <c r="J251" s="56"/>
      <c r="L251" s="57" t="s">
        <v>599</v>
      </c>
      <c r="M251" s="58"/>
      <c r="N251" s="58"/>
    </row>
    <row r="252" spans="1:18" x14ac:dyDescent="0.2">
      <c r="I252" s="54" t="s">
        <v>597</v>
      </c>
      <c r="J252" s="54"/>
      <c r="L252" s="54" t="s">
        <v>598</v>
      </c>
      <c r="M252" s="54"/>
      <c r="N252" s="54"/>
    </row>
    <row r="254" spans="1:18" x14ac:dyDescent="0.2">
      <c r="A254" s="19" t="s">
        <v>600</v>
      </c>
      <c r="C254" s="55" t="s">
        <v>601</v>
      </c>
      <c r="D254" s="59"/>
      <c r="E254" s="59"/>
      <c r="F254" s="59"/>
      <c r="G254" s="59"/>
      <c r="I254" s="56"/>
      <c r="J254" s="56"/>
      <c r="L254" s="57" t="s">
        <v>602</v>
      </c>
      <c r="M254" s="58"/>
      <c r="N254" s="58"/>
    </row>
    <row r="255" spans="1:18" x14ac:dyDescent="0.2">
      <c r="I255" s="54" t="s">
        <v>597</v>
      </c>
      <c r="J255" s="54"/>
      <c r="L255" s="54" t="s">
        <v>598</v>
      </c>
      <c r="M255" s="54"/>
      <c r="N255" s="54"/>
    </row>
    <row r="256" spans="1:18" x14ac:dyDescent="0.2">
      <c r="A256" s="19" t="s">
        <v>678</v>
      </c>
    </row>
  </sheetData>
  <mergeCells count="154">
    <mergeCell ref="I255:J255"/>
    <mergeCell ref="L255:N255"/>
    <mergeCell ref="C251:G251"/>
    <mergeCell ref="I251:J251"/>
    <mergeCell ref="I252:J252"/>
    <mergeCell ref="L251:N251"/>
    <mergeCell ref="L252:N252"/>
    <mergeCell ref="C254:G254"/>
    <mergeCell ref="I254:J254"/>
    <mergeCell ref="L254:N254"/>
    <mergeCell ref="A181:A182"/>
    <mergeCell ref="B181:B182"/>
    <mergeCell ref="A171:A172"/>
    <mergeCell ref="B171:B172"/>
    <mergeCell ref="A173:A174"/>
    <mergeCell ref="B173:B174"/>
    <mergeCell ref="A175:A176"/>
    <mergeCell ref="B175:B176"/>
    <mergeCell ref="A177:A178"/>
    <mergeCell ref="B177:B178"/>
    <mergeCell ref="A179:A180"/>
    <mergeCell ref="B179:B180"/>
    <mergeCell ref="A163:A164"/>
    <mergeCell ref="B163:B164"/>
    <mergeCell ref="A166:A167"/>
    <mergeCell ref="B166:B167"/>
    <mergeCell ref="A168:A169"/>
    <mergeCell ref="B168:B169"/>
    <mergeCell ref="A149:A150"/>
    <mergeCell ref="B149:B150"/>
    <mergeCell ref="A151:A154"/>
    <mergeCell ref="B151:B154"/>
    <mergeCell ref="A155:A156"/>
    <mergeCell ref="B155:B156"/>
    <mergeCell ref="A157:A158"/>
    <mergeCell ref="B157:B158"/>
    <mergeCell ref="A159:A160"/>
    <mergeCell ref="B159:B160"/>
    <mergeCell ref="A161:A162"/>
    <mergeCell ref="B161:B162"/>
    <mergeCell ref="A235:A236"/>
    <mergeCell ref="B235:B236"/>
    <mergeCell ref="A229:A230"/>
    <mergeCell ref="B229:B230"/>
    <mergeCell ref="A231:A232"/>
    <mergeCell ref="B231:B232"/>
    <mergeCell ref="A233:A234"/>
    <mergeCell ref="B233:B234"/>
    <mergeCell ref="A222:A223"/>
    <mergeCell ref="B222:B223"/>
    <mergeCell ref="A224:A225"/>
    <mergeCell ref="B224:B225"/>
    <mergeCell ref="A227:A228"/>
    <mergeCell ref="B227:B228"/>
    <mergeCell ref="A214:A215"/>
    <mergeCell ref="B214:B215"/>
    <mergeCell ref="A216:A217"/>
    <mergeCell ref="B216:B217"/>
    <mergeCell ref="A218:A219"/>
    <mergeCell ref="B218:B219"/>
    <mergeCell ref="A220:A221"/>
    <mergeCell ref="B220:B221"/>
    <mergeCell ref="A210:A211"/>
    <mergeCell ref="B210:B211"/>
    <mergeCell ref="A212:A213"/>
    <mergeCell ref="B212:B213"/>
    <mergeCell ref="A201:A202"/>
    <mergeCell ref="B201:B202"/>
    <mergeCell ref="A208:A209"/>
    <mergeCell ref="B208:B209"/>
    <mergeCell ref="C6:K6"/>
    <mergeCell ref="A2:R2"/>
    <mergeCell ref="A3:R3"/>
    <mergeCell ref="A4:R4"/>
    <mergeCell ref="A5:A8"/>
    <mergeCell ref="B5:B8"/>
    <mergeCell ref="C5:K5"/>
    <mergeCell ref="L5:L7"/>
    <mergeCell ref="M5:Q5"/>
    <mergeCell ref="C7:E7"/>
    <mergeCell ref="R5:R8"/>
    <mergeCell ref="M6:N6"/>
    <mergeCell ref="F7:H7"/>
    <mergeCell ref="I7:K7"/>
    <mergeCell ref="M7:N7"/>
    <mergeCell ref="Q7:Q8"/>
    <mergeCell ref="A19:A21"/>
    <mergeCell ref="B19:B21"/>
    <mergeCell ref="A22:A23"/>
    <mergeCell ref="B22:B23"/>
    <mergeCell ref="P7:P8"/>
    <mergeCell ref="O7:O8"/>
    <mergeCell ref="A13:A15"/>
    <mergeCell ref="B13:B15"/>
    <mergeCell ref="A16:A17"/>
    <mergeCell ref="B16:B17"/>
    <mergeCell ref="A24:A25"/>
    <mergeCell ref="B24:B25"/>
    <mergeCell ref="A26:A27"/>
    <mergeCell ref="B26:B27"/>
    <mergeCell ref="A28:A30"/>
    <mergeCell ref="B28:B30"/>
    <mergeCell ref="A31:A32"/>
    <mergeCell ref="B31:B32"/>
    <mergeCell ref="A33:A34"/>
    <mergeCell ref="B33:B34"/>
    <mergeCell ref="A53:A55"/>
    <mergeCell ref="B53:B55"/>
    <mergeCell ref="A57:A59"/>
    <mergeCell ref="B57:B59"/>
    <mergeCell ref="A61:A62"/>
    <mergeCell ref="B61:B62"/>
    <mergeCell ref="A63:A65"/>
    <mergeCell ref="B63:B65"/>
    <mergeCell ref="A35:A38"/>
    <mergeCell ref="B35:B38"/>
    <mergeCell ref="A39:A41"/>
    <mergeCell ref="B39:B41"/>
    <mergeCell ref="A42:A45"/>
    <mergeCell ref="B42:B45"/>
    <mergeCell ref="A46:A47"/>
    <mergeCell ref="B46:B47"/>
    <mergeCell ref="A48:A52"/>
    <mergeCell ref="B48:B52"/>
    <mergeCell ref="A69:A71"/>
    <mergeCell ref="B69:B71"/>
    <mergeCell ref="A74:A77"/>
    <mergeCell ref="B74:B77"/>
    <mergeCell ref="A78:A79"/>
    <mergeCell ref="B78:B79"/>
    <mergeCell ref="A80:A81"/>
    <mergeCell ref="B80:B81"/>
    <mergeCell ref="A67:A68"/>
    <mergeCell ref="B67:B68"/>
    <mergeCell ref="A82:A83"/>
    <mergeCell ref="B82:B83"/>
    <mergeCell ref="A84:A85"/>
    <mergeCell ref="B84:B85"/>
    <mergeCell ref="A86:A87"/>
    <mergeCell ref="B86:B87"/>
    <mergeCell ref="A90:A91"/>
    <mergeCell ref="B90:B91"/>
    <mergeCell ref="A72:A73"/>
    <mergeCell ref="B72:B73"/>
    <mergeCell ref="A115:A116"/>
    <mergeCell ref="B115:B116"/>
    <mergeCell ref="A101:A102"/>
    <mergeCell ref="B101:B102"/>
    <mergeCell ref="A105:A106"/>
    <mergeCell ref="B105:B106"/>
    <mergeCell ref="A107:A110"/>
    <mergeCell ref="B107:B110"/>
    <mergeCell ref="A112:A114"/>
    <mergeCell ref="B112:B114"/>
  </mergeCells>
  <pageMargins left="0.31496062992125984" right="0.31496062992125984" top="0.15748031496062992" bottom="0.15748031496062992" header="0.31496062992125984" footer="0.31496062992125984"/>
  <pageSetup paperSize="9" scale="52" orientation="landscape" r:id="rId1"/>
  <colBreaks count="1" manualBreakCount="1">
    <brk id="18"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КОНСОЛИДАЦИЯ</vt:lpstr>
      <vt:lpstr>КОНСОЛИДАЦИЯ!Заголовки_для_печати</vt:lpstr>
      <vt:lpstr>КОНСОЛИДАЦИЯ!Область_печати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2020-06-19T09:56:48Z</dcterms:modified>
</cp:coreProperties>
</file>